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MartinaT\Desktop\JAVNA NABAVA\2020\05_VRTIĆ DRAMALJ\"/>
    </mc:Choice>
  </mc:AlternateContent>
  <xr:revisionPtr revIDLastSave="0" documentId="13_ncr:1_{7CA007FD-16F0-4EC5-88B3-874863620B2E}" xr6:coauthVersionLast="45" xr6:coauthVersionMax="45" xr10:uidLastSave="{00000000-0000-0000-0000-000000000000}"/>
  <bookViews>
    <workbookView xWindow="-120" yWindow="-120" windowWidth="29040" windowHeight="15840" tabRatio="895" firstSheet="14" activeTab="24" xr2:uid="{00000000-000D-0000-FFFF-FFFF00000000}"/>
  </bookViews>
  <sheets>
    <sheet name="1 Građevinsko obrtnički" sheetId="6" r:id="rId1"/>
    <sheet name="predopisi" sheetId="7" r:id="rId2"/>
    <sheet name="100 pripremni" sheetId="8" r:id="rId3"/>
    <sheet name="200 rušenja i demontaže" sheetId="32" r:id="rId4"/>
    <sheet name="300 zemljani" sheetId="11" r:id="rId5"/>
    <sheet name="400 betonski" sheetId="10" r:id="rId6"/>
    <sheet name="500 izolaterski" sheetId="12" r:id="rId7"/>
    <sheet name="600 zidarski" sheetId="13" r:id="rId8"/>
    <sheet name="700 cijevna skela" sheetId="14" r:id="rId9"/>
    <sheet name="800 fasaderski" sheetId="15" r:id="rId10"/>
    <sheet name="900 razni građ" sheetId="16" r:id="rId11"/>
    <sheet name="1000 gipskartonski" sheetId="30" r:id="rId12"/>
    <sheet name="1100 bravarski" sheetId="17" r:id="rId13"/>
    <sheet name="1200 limarski" sheetId="19" r:id="rId14"/>
    <sheet name="1300 alu bravarija" sheetId="21" r:id="rId15"/>
    <sheet name="1400 stolarski" sheetId="22" r:id="rId16"/>
    <sheet name="1500 podopolagački" sheetId="23" r:id="rId17"/>
    <sheet name="1600 parketarski" sheetId="25" r:id="rId18"/>
    <sheet name="1700 kamenorezački" sheetId="26" r:id="rId19"/>
    <sheet name="1800 sobolikarski" sheetId="27" r:id="rId20"/>
    <sheet name="1900 razni obrt" sheetId="28" r:id="rId21"/>
    <sheet name="2000 energetska obnova" sheetId="34" r:id="rId22"/>
    <sheet name="2 Strojarske instalacije" sheetId="35" r:id="rId23"/>
    <sheet name="3 Elektroinstalacije" sheetId="36" r:id="rId24"/>
    <sheet name="4 Hidroinstalacije" sheetId="37" r:id="rId25"/>
    <sheet name="REKAPITULACIJA" sheetId="5" r:id="rId26"/>
  </sheets>
  <definedNames>
    <definedName name="_xlnm.Print_Titles" localSheetId="2">'100 pripremni'!$1:$3</definedName>
    <definedName name="_xlnm.Print_Titles" localSheetId="12">'1100 bravarski'!$1:$3</definedName>
    <definedName name="_xlnm.Print_Titles" localSheetId="13">'1200 limarski'!$1:$3</definedName>
    <definedName name="_xlnm.Print_Titles" localSheetId="14">'1300 alu bravarija'!$1:$2</definedName>
    <definedName name="_xlnm.Print_Titles" localSheetId="15">'1400 stolarski'!$1:$3</definedName>
    <definedName name="_xlnm.Print_Titles" localSheetId="16">'1500 podopolagački'!$1:$3</definedName>
    <definedName name="_xlnm.Print_Titles" localSheetId="17">'1600 parketarski'!$1:$3</definedName>
    <definedName name="_xlnm.Print_Titles" localSheetId="18">'1700 kamenorezački'!$1:$3</definedName>
    <definedName name="_xlnm.Print_Titles" localSheetId="19">'1800 sobolikarski'!$1:$3</definedName>
    <definedName name="_xlnm.Print_Titles" localSheetId="20">'1900 razni obrt'!$1:$3</definedName>
    <definedName name="_xlnm.Print_Titles" localSheetId="22">'2 Strojarske instalacije'!$63:$64</definedName>
    <definedName name="_xlnm.Print_Titles" localSheetId="3">'200 rušenja i demontaže'!$1:$3</definedName>
    <definedName name="_xlnm.Print_Titles" localSheetId="21">'2000 energetska obnova'!$1:$3</definedName>
    <definedName name="_xlnm.Print_Titles" localSheetId="23">'3 Elektroinstalacije'!$50:$51</definedName>
    <definedName name="_xlnm.Print_Titles" localSheetId="4">'300 zemljani'!$1:$3</definedName>
    <definedName name="_xlnm.Print_Titles" localSheetId="24">'4 Hidroinstalacije'!$41:$42</definedName>
    <definedName name="_xlnm.Print_Titles" localSheetId="5">'400 betonski'!$1:$3</definedName>
    <definedName name="_xlnm.Print_Titles" localSheetId="6">'500 izolaterski'!$1:$3</definedName>
    <definedName name="_xlnm.Print_Titles" localSheetId="7">'600 zidarski'!$1:$3</definedName>
    <definedName name="_xlnm.Print_Titles" localSheetId="8">'700 cijevna skela'!$1:$3</definedName>
    <definedName name="_xlnm.Print_Titles" localSheetId="9">'800 fasaderski'!$1:$3</definedName>
    <definedName name="_xlnm.Print_Titles" localSheetId="10">'900 razni građ'!$1:$3</definedName>
    <definedName name="_xlnm.Print_Titles" localSheetId="25">REKAPITULACIJA!#REF!</definedName>
    <definedName name="OLE_LINK14" localSheetId="22">'2 Strojarske instalacije'!#REF!</definedName>
    <definedName name="OLE_LINK15" localSheetId="22">'2 Strojarske instalacije'!#REF!</definedName>
    <definedName name="OLE_LINK17" localSheetId="22">'2 Strojarske instalacije'!#REF!</definedName>
    <definedName name="OLE_LINK26" localSheetId="22">'2 Strojarske instalacije'!#REF!</definedName>
    <definedName name="_xlnm.Print_Area" localSheetId="0">'1 Građevinsko obrtnički'!$A$1:$E$43</definedName>
    <definedName name="_xlnm.Print_Area" localSheetId="2">'100 pripremni'!$A$1:$G$16</definedName>
    <definedName name="_xlnm.Print_Area" localSheetId="11">'1000 gipskartonski'!$A$1:$G$14</definedName>
    <definedName name="_xlnm.Print_Area" localSheetId="12">'1100 bravarski'!$A$1:$G$21</definedName>
    <definedName name="_xlnm.Print_Area" localSheetId="13">'1200 limarski'!$A$1:$G$11</definedName>
    <definedName name="_xlnm.Print_Area" localSheetId="14">'1300 alu bravarija'!$A$1:$G$24</definedName>
    <definedName name="_xlnm.Print_Area" localSheetId="15">'1400 stolarski'!$A$1:$G$13</definedName>
    <definedName name="_xlnm.Print_Area" localSheetId="16">'1500 podopolagački'!$A$1:$G$17</definedName>
    <definedName name="_xlnm.Print_Area" localSheetId="17">'1600 parketarski'!$A$1:$G$8</definedName>
    <definedName name="_xlnm.Print_Area" localSheetId="18">'1700 kamenorezački'!$A$1:$G$14</definedName>
    <definedName name="_xlnm.Print_Area" localSheetId="20">'1900 razni obrt'!$A$1:$G$15</definedName>
    <definedName name="_xlnm.Print_Area" localSheetId="22">'2 Strojarske instalacije'!$B$1:$G$861</definedName>
    <definedName name="_xlnm.Print_Area" localSheetId="3">'200 rušenja i demontaže'!$A$1:$G$28</definedName>
    <definedName name="_xlnm.Print_Area" localSheetId="21">'2000 energetska obnova'!$A$1:$G$16</definedName>
    <definedName name="_xlnm.Print_Area" localSheetId="4">'300 zemljani'!$A$1:$G$18</definedName>
    <definedName name="_xlnm.Print_Area" localSheetId="24">'4 Hidroinstalacije'!$A$1:$F$257</definedName>
    <definedName name="_xlnm.Print_Area" localSheetId="5">'400 betonski'!$A$1:$G$63</definedName>
    <definedName name="_xlnm.Print_Area" localSheetId="6">'500 izolaterski'!$A$1:$G$42</definedName>
    <definedName name="_xlnm.Print_Area" localSheetId="7">'600 zidarski'!$A$1:$G$10</definedName>
    <definedName name="_xlnm.Print_Area" localSheetId="8">'700 cijevna skela'!$A$1:$G$7</definedName>
    <definedName name="_xlnm.Print_Area" localSheetId="9">'800 fasaderski'!$A$1:$G$18</definedName>
    <definedName name="_xlnm.Print_Area" localSheetId="10">'900 razni građ'!$A$1:$G$19</definedName>
    <definedName name="_xlnm.Print_Area" localSheetId="1">predopisi!$A$1:$G$80</definedName>
    <definedName name="_xlnm.Print_Area" localSheetId="25">REKAPITULACIJA!$A$1:$E$38</definedName>
    <definedName name="p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9" i="37" l="1"/>
  <c r="D191" i="37"/>
  <c r="D118" i="37"/>
  <c r="D97" i="37"/>
  <c r="D74" i="37"/>
  <c r="D77" i="37" s="1"/>
  <c r="F331" i="36"/>
  <c r="F328" i="36"/>
  <c r="C846" i="35" l="1"/>
  <c r="C844" i="35"/>
  <c r="C842" i="35"/>
  <c r="C840" i="35"/>
  <c r="C838" i="35"/>
  <c r="B838" i="35"/>
  <c r="B829" i="35"/>
  <c r="B828" i="35"/>
  <c r="B825" i="35"/>
  <c r="B824" i="35"/>
  <c r="B823" i="35"/>
  <c r="B822" i="35"/>
  <c r="B821" i="35"/>
  <c r="B820" i="35"/>
  <c r="B819" i="35"/>
  <c r="B816" i="35"/>
  <c r="B815" i="35"/>
  <c r="B814" i="35"/>
  <c r="B813" i="35"/>
  <c r="B812" i="35"/>
  <c r="B810" i="35"/>
  <c r="B809" i="35"/>
  <c r="B808" i="35"/>
  <c r="B807" i="35"/>
  <c r="B805" i="35"/>
  <c r="B804" i="35"/>
  <c r="B803" i="35"/>
  <c r="B800" i="35"/>
  <c r="B799" i="35"/>
  <c r="B798" i="35"/>
  <c r="B797" i="35"/>
  <c r="B796" i="35"/>
  <c r="B795" i="35"/>
  <c r="B793" i="35"/>
  <c r="B792" i="35"/>
  <c r="B791" i="35"/>
  <c r="B790" i="35"/>
  <c r="B780" i="35"/>
  <c r="B779" i="35"/>
  <c r="B778" i="35"/>
  <c r="B777" i="35"/>
  <c r="B776" i="35"/>
  <c r="B775" i="35"/>
  <c r="B774" i="35"/>
  <c r="B773" i="35"/>
  <c r="B772" i="35"/>
  <c r="B771" i="35"/>
  <c r="B769" i="35"/>
  <c r="B768" i="35"/>
  <c r="B767" i="35"/>
  <c r="B766" i="35"/>
  <c r="B765" i="35"/>
  <c r="B764" i="35"/>
  <c r="B763" i="35"/>
  <c r="B761" i="35"/>
  <c r="B760" i="35"/>
  <c r="B759" i="35"/>
  <c r="B758" i="35"/>
  <c r="B757" i="35"/>
  <c r="B756" i="35"/>
  <c r="B755" i="35"/>
  <c r="B746" i="35"/>
  <c r="B745" i="35"/>
  <c r="B741" i="35"/>
  <c r="B739" i="35"/>
  <c r="B738" i="35"/>
  <c r="G737" i="35"/>
  <c r="B736" i="35"/>
  <c r="B734" i="35"/>
  <c r="B733" i="35"/>
  <c r="B732" i="35"/>
  <c r="B730" i="35"/>
  <c r="B729" i="35"/>
  <c r="B728" i="35"/>
  <c r="B727" i="35"/>
  <c r="B725" i="35"/>
  <c r="B724" i="35"/>
  <c r="B723" i="35"/>
  <c r="B722" i="35"/>
  <c r="B720" i="35"/>
  <c r="B719" i="35"/>
  <c r="B717" i="35"/>
  <c r="B716" i="35"/>
  <c r="H715" i="35"/>
  <c r="G715" i="35"/>
  <c r="B714" i="35"/>
  <c r="B713" i="35"/>
  <c r="B712" i="35"/>
  <c r="B711" i="35"/>
  <c r="G710" i="35"/>
  <c r="H710" i="35" s="1"/>
  <c r="B710" i="35"/>
  <c r="G709" i="35"/>
  <c r="H709" i="35" s="1"/>
  <c r="B709" i="35"/>
  <c r="G708" i="35"/>
  <c r="H708" i="35" s="1"/>
  <c r="B708" i="35"/>
  <c r="G707" i="35"/>
  <c r="H707" i="35" s="1"/>
  <c r="B707" i="35"/>
  <c r="B706" i="35"/>
  <c r="B705" i="35"/>
  <c r="B704" i="35"/>
  <c r="B703" i="35"/>
  <c r="B702" i="35"/>
  <c r="B688" i="35"/>
  <c r="B687" i="35"/>
  <c r="B686" i="35"/>
  <c r="B685" i="35"/>
  <c r="B684" i="35"/>
  <c r="B683" i="35"/>
  <c r="B682" i="35"/>
  <c r="B681" i="35"/>
  <c r="B657" i="35"/>
  <c r="B656" i="35"/>
  <c r="B655" i="35"/>
  <c r="B654" i="35"/>
  <c r="B653" i="35"/>
  <c r="B627" i="35"/>
  <c r="B626" i="35"/>
  <c r="B625" i="35"/>
  <c r="B624" i="35"/>
  <c r="B623" i="35"/>
  <c r="B622" i="35"/>
  <c r="B621" i="35"/>
  <c r="B620" i="35"/>
  <c r="B619" i="35"/>
  <c r="B618" i="35"/>
  <c r="B617" i="35"/>
  <c r="B616" i="35"/>
  <c r="B615" i="35"/>
  <c r="B614" i="35"/>
  <c r="B613" i="35"/>
  <c r="B612" i="35"/>
  <c r="B611" i="35"/>
  <c r="B610" i="35"/>
  <c r="B609" i="35"/>
  <c r="B608" i="35"/>
  <c r="B607" i="35"/>
  <c r="B606" i="35"/>
  <c r="B605" i="35"/>
  <c r="B604" i="35"/>
  <c r="B603" i="35"/>
  <c r="B602" i="35"/>
  <c r="B601" i="35"/>
  <c r="B600" i="35"/>
  <c r="B599" i="35"/>
  <c r="B597" i="35"/>
  <c r="B596" i="35"/>
  <c r="H595" i="35"/>
  <c r="G595" i="35"/>
  <c r="B595" i="35"/>
  <c r="H594" i="35"/>
  <c r="G594" i="35"/>
  <c r="B594" i="35"/>
  <c r="H593" i="35"/>
  <c r="G593" i="35"/>
  <c r="B568" i="35"/>
  <c r="B567" i="35"/>
  <c r="B566" i="35"/>
  <c r="B565" i="35"/>
  <c r="B564" i="35"/>
  <c r="B563" i="35"/>
  <c r="B562" i="35"/>
  <c r="B561" i="35"/>
  <c r="B560" i="35"/>
  <c r="B559" i="35"/>
  <c r="B558" i="35"/>
  <c r="B557" i="35"/>
  <c r="B556" i="35"/>
  <c r="B555" i="35"/>
  <c r="B554" i="35"/>
  <c r="B553" i="35"/>
  <c r="B552" i="35"/>
  <c r="B551" i="35"/>
  <c r="B550" i="35"/>
  <c r="B549" i="35"/>
  <c r="B548" i="35"/>
  <c r="B547" i="35"/>
  <c r="B546" i="35"/>
  <c r="B545" i="35"/>
  <c r="B544" i="35"/>
  <c r="B543" i="35"/>
  <c r="B542" i="35"/>
  <c r="B541" i="35"/>
  <c r="B540" i="35"/>
  <c r="B539" i="35"/>
  <c r="B537" i="35"/>
  <c r="B536" i="35"/>
  <c r="H535" i="35"/>
  <c r="G535" i="35"/>
  <c r="B535" i="35"/>
  <c r="H534" i="35"/>
  <c r="G534" i="35"/>
  <c r="B534" i="35"/>
  <c r="H533" i="35"/>
  <c r="G533" i="35"/>
  <c r="B532" i="35"/>
  <c r="B527" i="35"/>
  <c r="B526" i="35"/>
  <c r="B525" i="35"/>
  <c r="B523" i="35"/>
  <c r="B521" i="35"/>
  <c r="B520" i="35"/>
  <c r="B519" i="35"/>
  <c r="B517" i="35"/>
  <c r="H515" i="35"/>
  <c r="G515" i="35"/>
  <c r="E515" i="35"/>
  <c r="B515" i="35"/>
  <c r="H514" i="35"/>
  <c r="B514" i="35"/>
  <c r="H513" i="35"/>
  <c r="G513" i="35"/>
  <c r="B512" i="35"/>
  <c r="B510" i="35"/>
  <c r="B509" i="35"/>
  <c r="B506" i="35"/>
  <c r="B505" i="35"/>
  <c r="B502" i="35"/>
  <c r="B501" i="35"/>
  <c r="B499" i="35"/>
  <c r="B498" i="35"/>
  <c r="B495" i="35"/>
  <c r="B493" i="35"/>
  <c r="B492" i="35"/>
  <c r="B491" i="35"/>
  <c r="B489" i="35"/>
  <c r="B488" i="35"/>
  <c r="B486" i="35"/>
  <c r="B485" i="35"/>
  <c r="B484" i="35"/>
  <c r="B483" i="35"/>
  <c r="B481" i="35"/>
  <c r="B480" i="35"/>
  <c r="B479" i="35"/>
  <c r="B477" i="35"/>
  <c r="H476" i="35"/>
  <c r="B476" i="35"/>
  <c r="H475" i="35"/>
  <c r="B475" i="35"/>
  <c r="B474" i="35"/>
  <c r="B473" i="35"/>
  <c r="B472" i="35"/>
  <c r="B471" i="35"/>
  <c r="B470" i="35"/>
  <c r="H467" i="35"/>
  <c r="B467" i="35"/>
  <c r="B466" i="35"/>
  <c r="B465" i="35"/>
  <c r="B464" i="35"/>
  <c r="B463" i="35"/>
  <c r="B462" i="35"/>
  <c r="B461" i="35"/>
  <c r="B460" i="35"/>
  <c r="B459" i="35"/>
  <c r="G458" i="35"/>
  <c r="H456" i="35"/>
  <c r="B456" i="35"/>
  <c r="H455" i="35"/>
  <c r="B455" i="35"/>
  <c r="H454" i="35"/>
  <c r="B454" i="35"/>
  <c r="B452" i="35"/>
  <c r="B451" i="35"/>
  <c r="B450" i="35"/>
  <c r="B449" i="35"/>
  <c r="B448" i="35"/>
  <c r="B447" i="35"/>
  <c r="B446" i="35"/>
  <c r="B445" i="35"/>
  <c r="G444" i="35"/>
  <c r="B443" i="35"/>
  <c r="H442" i="35"/>
  <c r="B442" i="35"/>
  <c r="B441" i="35"/>
  <c r="H440" i="35"/>
  <c r="G440" i="35"/>
  <c r="B440" i="35"/>
  <c r="H439" i="35"/>
  <c r="G439" i="35"/>
  <c r="B439" i="35"/>
  <c r="H438" i="35"/>
  <c r="G438" i="35"/>
  <c r="H436" i="35"/>
  <c r="B436" i="35"/>
  <c r="H435" i="35"/>
  <c r="B435" i="35"/>
  <c r="H434" i="35"/>
  <c r="B434" i="35"/>
  <c r="B433" i="35"/>
  <c r="B432" i="35"/>
  <c r="H431" i="35"/>
  <c r="G431" i="35"/>
  <c r="B431" i="35"/>
  <c r="H430" i="35"/>
  <c r="G430" i="35"/>
  <c r="B430" i="35"/>
  <c r="H429" i="35"/>
  <c r="G429" i="35"/>
  <c r="B428" i="35"/>
  <c r="B427" i="35"/>
  <c r="B426" i="35"/>
  <c r="B424" i="35"/>
  <c r="B423" i="35"/>
  <c r="B422" i="35"/>
  <c r="B420" i="35"/>
  <c r="B419" i="35"/>
  <c r="B418" i="35"/>
  <c r="B417" i="35"/>
  <c r="B416" i="35"/>
  <c r="B415" i="35"/>
  <c r="B413" i="35"/>
  <c r="B412" i="35"/>
  <c r="B411" i="35"/>
  <c r="B410" i="35"/>
  <c r="B408" i="35"/>
  <c r="B407" i="35"/>
  <c r="B406" i="35"/>
  <c r="B405" i="35"/>
  <c r="B403" i="35"/>
  <c r="B402" i="35"/>
  <c r="B401" i="35"/>
  <c r="B400" i="35"/>
  <c r="B397" i="35"/>
  <c r="B396" i="35"/>
  <c r="B395" i="35"/>
  <c r="B392" i="35"/>
  <c r="B391" i="35"/>
  <c r="B390" i="35"/>
  <c r="B389" i="35"/>
  <c r="B388" i="35"/>
  <c r="B387" i="35"/>
  <c r="B386" i="35"/>
  <c r="B385" i="35"/>
  <c r="B384" i="35"/>
  <c r="B383" i="35"/>
  <c r="B382" i="35"/>
  <c r="B381" i="35"/>
  <c r="B380" i="35"/>
  <c r="B379" i="35"/>
  <c r="B378" i="35"/>
  <c r="B377" i="35"/>
  <c r="B376" i="35"/>
  <c r="B375" i="35"/>
  <c r="B374" i="35"/>
  <c r="B373" i="35"/>
  <c r="B372" i="35"/>
  <c r="B371" i="35"/>
  <c r="B370" i="35"/>
  <c r="B369" i="35"/>
  <c r="B368" i="35"/>
  <c r="B367" i="35"/>
  <c r="B365" i="35"/>
  <c r="B364" i="35"/>
  <c r="B363" i="35"/>
  <c r="B361" i="35"/>
  <c r="B360" i="35"/>
  <c r="B359" i="35"/>
  <c r="B358" i="35"/>
  <c r="B357" i="35"/>
  <c r="B356" i="35"/>
  <c r="B354" i="35"/>
  <c r="B353" i="35"/>
  <c r="B351" i="35"/>
  <c r="B350" i="35"/>
  <c r="B349" i="35"/>
  <c r="B348" i="35"/>
  <c r="B347" i="35"/>
  <c r="B346" i="35"/>
  <c r="B345" i="35"/>
  <c r="B341" i="35"/>
  <c r="B340" i="35"/>
  <c r="B339" i="35"/>
  <c r="B338" i="35"/>
  <c r="B337" i="35"/>
  <c r="B336" i="35"/>
  <c r="B335" i="35"/>
  <c r="B334" i="35"/>
  <c r="B333" i="35"/>
  <c r="B332" i="35"/>
  <c r="B331" i="35"/>
  <c r="B330" i="35"/>
  <c r="B329" i="35"/>
  <c r="B328" i="35"/>
  <c r="B327" i="35"/>
  <c r="B326" i="35"/>
  <c r="B323" i="35"/>
  <c r="B322" i="35"/>
  <c r="B321" i="35"/>
  <c r="B320" i="35"/>
  <c r="B319" i="35"/>
  <c r="B318" i="35"/>
  <c r="B317" i="35"/>
  <c r="B316" i="35"/>
  <c r="B315" i="35"/>
  <c r="B314" i="35"/>
  <c r="B313" i="35"/>
  <c r="B312" i="35"/>
  <c r="B311" i="35"/>
  <c r="B310" i="35"/>
  <c r="B309" i="35"/>
  <c r="B308" i="35"/>
  <c r="B306" i="35"/>
  <c r="B305" i="35"/>
  <c r="B304" i="35"/>
  <c r="B303" i="35"/>
  <c r="B302" i="35"/>
  <c r="B301" i="35"/>
  <c r="B300" i="35"/>
  <c r="B299" i="35"/>
  <c r="B297" i="35"/>
  <c r="B296" i="35"/>
  <c r="B295" i="35"/>
  <c r="B294" i="35"/>
  <c r="B293" i="35"/>
  <c r="B292" i="35"/>
  <c r="B291" i="35"/>
  <c r="B290" i="35"/>
  <c r="B289" i="35"/>
  <c r="B288" i="35"/>
  <c r="B287" i="35"/>
  <c r="B286" i="35"/>
  <c r="B285" i="35"/>
  <c r="B283" i="35"/>
  <c r="B281" i="35"/>
  <c r="B263" i="35"/>
  <c r="B261" i="35"/>
  <c r="B260" i="35"/>
  <c r="B259" i="35"/>
  <c r="B258" i="35"/>
  <c r="B257" i="35"/>
  <c r="B230" i="35"/>
  <c r="B229" i="35"/>
  <c r="B228" i="35"/>
  <c r="B227" i="35"/>
  <c r="B226" i="35"/>
  <c r="B225" i="35"/>
  <c r="B224" i="35"/>
  <c r="B223" i="35"/>
  <c r="B215" i="35"/>
  <c r="B214" i="35"/>
  <c r="B213" i="35"/>
  <c r="B211" i="35"/>
  <c r="B210" i="35"/>
  <c r="B208" i="35"/>
  <c r="B207" i="35"/>
  <c r="B206" i="35"/>
  <c r="B204" i="35"/>
  <c r="B203" i="35"/>
  <c r="B202" i="35"/>
  <c r="B199" i="35"/>
  <c r="B198" i="35"/>
  <c r="B197" i="35"/>
  <c r="B196" i="35"/>
  <c r="B195" i="35"/>
  <c r="B194" i="35"/>
  <c r="B193" i="35"/>
  <c r="B192" i="35"/>
  <c r="B191" i="35"/>
  <c r="B190" i="35"/>
  <c r="B189" i="35"/>
  <c r="B188" i="35"/>
  <c r="B187" i="35"/>
  <c r="B186" i="35"/>
  <c r="B185" i="35"/>
  <c r="B184" i="35"/>
  <c r="B181" i="35"/>
  <c r="B180" i="35"/>
  <c r="B179" i="35"/>
  <c r="B178" i="35"/>
  <c r="B177" i="35"/>
  <c r="B176" i="35"/>
  <c r="B175" i="35"/>
  <c r="B172" i="35"/>
  <c r="B171" i="35"/>
  <c r="B170" i="35"/>
  <c r="B168" i="35"/>
  <c r="B167" i="35"/>
  <c r="B165" i="35"/>
  <c r="B164" i="35"/>
  <c r="B163" i="35"/>
  <c r="B161" i="35"/>
  <c r="B160" i="35"/>
  <c r="B158" i="35"/>
  <c r="B157" i="35"/>
  <c r="B156" i="35"/>
  <c r="B154" i="35"/>
  <c r="B153" i="35"/>
  <c r="B152" i="35"/>
  <c r="B151" i="35"/>
  <c r="B150" i="35"/>
  <c r="B149" i="35"/>
  <c r="B146" i="35"/>
  <c r="B145" i="35"/>
  <c r="B144" i="35"/>
  <c r="B143" i="35"/>
  <c r="B142" i="35"/>
  <c r="B141" i="35"/>
  <c r="B140" i="35"/>
  <c r="B139" i="35"/>
  <c r="B138" i="35"/>
  <c r="B137" i="35"/>
  <c r="B135" i="35"/>
  <c r="B134" i="35"/>
  <c r="B133" i="35"/>
  <c r="B132" i="35"/>
  <c r="B131" i="35"/>
  <c r="B130" i="35"/>
  <c r="B129" i="35"/>
  <c r="B128" i="35"/>
  <c r="B127" i="35"/>
  <c r="B126" i="35"/>
  <c r="B125" i="35"/>
  <c r="B124" i="35"/>
  <c r="B123" i="35"/>
  <c r="B122" i="35"/>
  <c r="B121" i="35"/>
  <c r="B120" i="35"/>
  <c r="B119" i="35"/>
  <c r="B117" i="35"/>
  <c r="B115" i="35"/>
  <c r="B114" i="35"/>
  <c r="B112" i="35"/>
  <c r="B111" i="35"/>
  <c r="B110" i="35"/>
  <c r="B109" i="35"/>
  <c r="B108" i="35"/>
  <c r="B107" i="35"/>
  <c r="B106" i="35"/>
  <c r="B104" i="35"/>
  <c r="B103" i="35"/>
  <c r="B102" i="35"/>
  <c r="B101" i="35"/>
  <c r="B100" i="35"/>
  <c r="B99" i="35"/>
  <c r="B98" i="35"/>
  <c r="B97" i="35"/>
  <c r="B96" i="35"/>
  <c r="B94" i="35"/>
  <c r="B93" i="35"/>
  <c r="B92" i="35"/>
  <c r="B91" i="35"/>
  <c r="B90" i="35"/>
  <c r="B89" i="35"/>
  <c r="B88" i="35"/>
  <c r="B87" i="35"/>
  <c r="B85" i="35"/>
  <c r="H84" i="35"/>
  <c r="B84" i="35"/>
  <c r="B83" i="35"/>
  <c r="B82" i="35"/>
  <c r="B81" i="35"/>
  <c r="B80" i="35"/>
  <c r="B79" i="35"/>
  <c r="G78" i="35"/>
  <c r="B78" i="35"/>
  <c r="G77" i="35"/>
  <c r="B77" i="35"/>
  <c r="G76" i="35"/>
  <c r="B76" i="35"/>
  <c r="G75" i="35"/>
  <c r="B75" i="35"/>
  <c r="G74" i="35"/>
  <c r="B73" i="35"/>
  <c r="H72" i="35"/>
  <c r="B72" i="35"/>
  <c r="B71" i="35"/>
  <c r="H70" i="35"/>
  <c r="G70" i="35"/>
  <c r="B70" i="35"/>
  <c r="H69" i="35"/>
  <c r="G69" i="35"/>
  <c r="B69" i="35"/>
  <c r="H68" i="35"/>
  <c r="G68" i="35"/>
  <c r="B63" i="35"/>
  <c r="B68" i="35" s="1"/>
  <c r="B74" i="35" l="1"/>
  <c r="E9" i="32"/>
  <c r="E10" i="32"/>
  <c r="E11" i="32"/>
  <c r="E17" i="32"/>
  <c r="E18" i="32"/>
  <c r="E19" i="32"/>
  <c r="E20" i="32"/>
  <c r="E21" i="32"/>
  <c r="E22" i="32"/>
  <c r="E24" i="32"/>
  <c r="E27" i="32"/>
  <c r="E8" i="11"/>
  <c r="E9" i="11"/>
  <c r="E10" i="11"/>
  <c r="E11" i="11"/>
  <c r="E12" i="11"/>
  <c r="E13" i="11"/>
  <c r="E14" i="11"/>
  <c r="E16" i="11"/>
  <c r="E7" i="11"/>
  <c r="E6" i="10"/>
  <c r="E7" i="10"/>
  <c r="E10" i="10"/>
  <c r="E13" i="10"/>
  <c r="E12" i="10" s="1"/>
  <c r="E16" i="10"/>
  <c r="E15" i="10" s="1"/>
  <c r="E19" i="10"/>
  <c r="E18" i="10" s="1"/>
  <c r="E22" i="10"/>
  <c r="E21" i="10" s="1"/>
  <c r="E25" i="10"/>
  <c r="E24" i="10" s="1"/>
  <c r="E28" i="10"/>
  <c r="E27" i="10" s="1"/>
  <c r="E31" i="10"/>
  <c r="E30" i="10" s="1"/>
  <c r="E34" i="10"/>
  <c r="E33" i="10" s="1"/>
  <c r="E37" i="10"/>
  <c r="E36" i="10" s="1"/>
  <c r="E40" i="10"/>
  <c r="E39" i="10" s="1"/>
  <c r="E41" i="10"/>
  <c r="E42" i="10"/>
  <c r="E45" i="10"/>
  <c r="E46" i="10"/>
  <c r="E44" i="10" s="1"/>
  <c r="E49" i="10"/>
  <c r="E48" i="10" s="1"/>
  <c r="E52" i="10"/>
  <c r="E51" i="10" s="1"/>
  <c r="E55" i="10"/>
  <c r="E54" i="10" s="1"/>
  <c r="E58" i="10"/>
  <c r="E57" i="10" s="1"/>
  <c r="E62" i="10"/>
  <c r="E61" i="10" s="1"/>
  <c r="E7" i="12"/>
  <c r="E9" i="12"/>
  <c r="E15" i="12"/>
  <c r="E19" i="12"/>
  <c r="E21" i="12"/>
  <c r="E23" i="12"/>
  <c r="E25" i="12"/>
  <c r="E27" i="12"/>
  <c r="E29" i="12"/>
  <c r="E30" i="12"/>
  <c r="E31" i="12"/>
  <c r="E33" i="12"/>
  <c r="E35" i="12"/>
  <c r="E37" i="12"/>
  <c r="E38" i="12"/>
  <c r="E39" i="12"/>
  <c r="E41" i="12"/>
  <c r="E7" i="13"/>
  <c r="E9" i="13"/>
  <c r="E6" i="14"/>
  <c r="E7" i="15"/>
  <c r="E9" i="15"/>
  <c r="E11" i="15"/>
  <c r="E13" i="15"/>
  <c r="E15" i="15"/>
  <c r="E17" i="15"/>
  <c r="E7" i="16"/>
  <c r="E13" i="16"/>
  <c r="E7" i="30"/>
  <c r="E9" i="30"/>
  <c r="E11" i="30"/>
  <c r="E15" i="17"/>
  <c r="E16" i="17"/>
  <c r="E17" i="17"/>
  <c r="E18" i="17"/>
  <c r="E7" i="23"/>
  <c r="E9" i="23"/>
  <c r="E11" i="23"/>
  <c r="E13" i="23"/>
  <c r="E15" i="23"/>
  <c r="E16" i="23"/>
  <c r="E7" i="25"/>
  <c r="E12" i="26"/>
  <c r="E13" i="26"/>
  <c r="E7" i="27"/>
  <c r="E9" i="27"/>
  <c r="E11" i="27"/>
  <c r="E7" i="28"/>
  <c r="E8" i="28"/>
  <c r="B86" i="35" l="1"/>
  <c r="E9" i="10"/>
  <c r="B95" i="35" l="1"/>
  <c r="E10" i="34"/>
  <c r="E13" i="34"/>
  <c r="E12" i="34"/>
  <c r="B105" i="35" l="1"/>
  <c r="E9" i="34"/>
  <c r="B113" i="35" l="1"/>
  <c r="B118" i="35" s="1"/>
  <c r="B136" i="35" s="1"/>
  <c r="E11" i="34"/>
  <c r="E8" i="34"/>
  <c r="B148" i="35" l="1"/>
  <c r="B155" i="35" s="1"/>
  <c r="E6" i="11"/>
  <c r="E17" i="11" s="1"/>
  <c r="B159" i="35" l="1"/>
  <c r="B162" i="35" s="1"/>
  <c r="B166" i="35" s="1"/>
  <c r="B169" i="35" s="1"/>
  <c r="B174" i="35" s="1"/>
  <c r="B183" i="35" s="1"/>
  <c r="B201" i="35" s="1"/>
  <c r="B205" i="35" s="1"/>
  <c r="B209" i="35" s="1"/>
  <c r="C215" i="35" l="1"/>
  <c r="B220" i="35"/>
  <c r="B840" i="35" l="1"/>
  <c r="B222" i="35"/>
  <c r="B256" i="35" s="1"/>
  <c r="B284" i="35" s="1"/>
  <c r="B298" i="35" s="1"/>
  <c r="B307" i="35" s="1"/>
  <c r="B325" i="35" s="1"/>
  <c r="B344" i="35" s="1"/>
  <c r="B352" i="35" s="1"/>
  <c r="B362" i="35" s="1"/>
  <c r="B366" i="35" s="1"/>
  <c r="B394" i="35" s="1"/>
  <c r="B399" i="35" s="1"/>
  <c r="B404" i="35" s="1"/>
  <c r="B409" i="35" s="1"/>
  <c r="B414" i="35" s="1"/>
  <c r="B421" i="35" s="1"/>
  <c r="B425" i="35" s="1"/>
  <c r="B429" i="35" s="1"/>
  <c r="B438" i="35" s="1"/>
  <c r="B444" i="35" s="1"/>
  <c r="B458" i="35" s="1"/>
  <c r="B469" i="35" s="1"/>
  <c r="B478" i="35" s="1"/>
  <c r="B482" i="35" s="1"/>
  <c r="B487" i="35" s="1"/>
  <c r="B490" i="35" s="1"/>
  <c r="B494" i="35" s="1"/>
  <c r="B497" i="35" s="1"/>
  <c r="B500" i="35" s="1"/>
  <c r="B504" i="35" s="1"/>
  <c r="B508" i="35" s="1"/>
  <c r="B513" i="35" s="1"/>
  <c r="B516" i="35" s="1"/>
  <c r="B518" i="35" s="1"/>
  <c r="B522" i="35" s="1"/>
  <c r="C527" i="35" l="1"/>
  <c r="B531" i="35"/>
  <c r="B842" i="35" l="1"/>
  <c r="B533" i="35"/>
  <c r="B593" i="35" l="1"/>
  <c r="B652" i="35" s="1"/>
  <c r="B701" i="35"/>
  <c r="B715" i="35" l="1"/>
  <c r="B718" i="35" s="1"/>
  <c r="B721" i="35" s="1"/>
  <c r="B726" i="35" s="1"/>
  <c r="B731" i="35" s="1"/>
  <c r="B735" i="35" s="1"/>
  <c r="B737" i="35" s="1"/>
  <c r="B740" i="35" s="1"/>
  <c r="B742" i="35" s="1"/>
  <c r="C746" i="35" s="1"/>
  <c r="B752" i="35" l="1"/>
  <c r="B844" i="35" s="1"/>
  <c r="B754" i="35" l="1"/>
  <c r="B762" i="35" s="1"/>
  <c r="C780" i="35" s="1"/>
  <c r="B770" i="35" l="1"/>
  <c r="B787" i="35" s="1"/>
  <c r="B846" i="35" s="1"/>
  <c r="B789" i="35" l="1"/>
  <c r="B802" i="35" s="1"/>
  <c r="B811" i="35" s="1"/>
  <c r="B818" i="35" s="1"/>
  <c r="C828" i="35" s="1"/>
</calcChain>
</file>

<file path=xl/sharedStrings.xml><?xml version="1.0" encoding="utf-8"?>
<sst xmlns="http://schemas.openxmlformats.org/spreadsheetml/2006/main" count="3159" uniqueCount="1539">
  <si>
    <t>PARKETARSKI RADOVI</t>
  </si>
  <si>
    <t>SOBOSLIKARSKI I LIČILAČKI RADOVI</t>
  </si>
  <si>
    <t>RAZNI OBRTNIČKI RADOVI</t>
  </si>
  <si>
    <t>PRIPREMNI RADOVI</t>
  </si>
  <si>
    <t>JEDINIČNA</t>
  </si>
  <si>
    <t>KOLIČINA</t>
  </si>
  <si>
    <t>UKUPNA</t>
  </si>
  <si>
    <t>SKRAĆENI OPIS</t>
  </si>
  <si>
    <t>PUNI OPIS</t>
  </si>
  <si>
    <t>PREDOPIS</t>
  </si>
  <si>
    <t>UKUPNO PRIPREMNI RADOVI</t>
  </si>
  <si>
    <t>BR.</t>
  </si>
  <si>
    <t>UKUPNO BETONSKI RADOVI</t>
  </si>
  <si>
    <t>BRAVARSKI RADOVI</t>
  </si>
  <si>
    <t>UKUPNO BRAVARSKI RADOVI</t>
  </si>
  <si>
    <t>RAZNI GRAĐEVINSKI RADOVI</t>
  </si>
  <si>
    <t>STOLARSKI RADOVI</t>
  </si>
  <si>
    <t>ORGANIZACIJA GRADILIŠTA</t>
  </si>
  <si>
    <t>POPRAVCI PLOČNIKA I KOLNIKA</t>
  </si>
  <si>
    <t>ZEMLJANI RADOVI</t>
  </si>
  <si>
    <t>UKUPNO ZEMLJANI RADOVI</t>
  </si>
  <si>
    <t>IZOLATERSKI RADOVI</t>
  </si>
  <si>
    <t>UKUPNO IZOLATERSKI RADOVI</t>
  </si>
  <si>
    <t>ZIDARSKI RADOVI</t>
  </si>
  <si>
    <t>UKUPNO ZIDARSKI RADOVI</t>
  </si>
  <si>
    <t>UKUPNO RAZNI GRAĐEVINSKI RADOVI</t>
  </si>
  <si>
    <t>GRAĐEVINSKI RADOVI</t>
  </si>
  <si>
    <t>OBRTNIČKI RADOVI</t>
  </si>
  <si>
    <t>UKUPNO LIMARSKI RADOVI</t>
  </si>
  <si>
    <t>LIMARSKI RADOVI</t>
  </si>
  <si>
    <t>ALUMINIJSKA BRAVARIJA</t>
  </si>
  <si>
    <t>UKUPNO ALUMINIJSKA BRAVARIJA</t>
  </si>
  <si>
    <t>PODOPOLAGAČKI RADOVI</t>
  </si>
  <si>
    <t>REKAPITULACIJA</t>
  </si>
  <si>
    <t>UKUPNO GRAĐEVINSKI RADOVI</t>
  </si>
  <si>
    <t>KAMENOREZAČKI RADOVI</t>
  </si>
  <si>
    <t>SVEUKUPNO GRAĐEVINSKO-OBRTNIČKI RADOVI</t>
  </si>
  <si>
    <t>1.</t>
  </si>
  <si>
    <t>2.</t>
  </si>
  <si>
    <t>3.</t>
  </si>
  <si>
    <t>4.</t>
  </si>
  <si>
    <t>ELEKTRO INSTALACIJE</t>
  </si>
  <si>
    <t>HIDRO INSTALACIJE</t>
  </si>
  <si>
    <t>STROJARSKE INSTALACIJE</t>
  </si>
  <si>
    <t>Manji zahvati na popravcima oštećenih površina pločnika i kolnika po izvedenim radovima. Obračun po kompletu popravaka površina pločnika i kolnika</t>
  </si>
  <si>
    <t>5.</t>
  </si>
  <si>
    <t>UKUPNO OBRTNIČKI RADOVI</t>
  </si>
  <si>
    <t>6.</t>
  </si>
  <si>
    <t>Općenito :</t>
  </si>
  <si>
    <t>Sve radove izvesti prema opisima pojedinih stavki troškovnika i opisa pojedinih</t>
  </si>
  <si>
    <t>grupa radova. Ako neke stavke imaju nejasan i nedovoljan opis, onda svaki započeti</t>
  </si>
  <si>
    <t>opis pojedine stavke znači cjelokupnu izradu te stavke, to jest nabavu, dopremu</t>
  </si>
  <si>
    <t>materijala, sve prenose i prijevoze, izradu, skidanje oplate, zaštitu, njegovanje</t>
  </si>
  <si>
    <t xml:space="preserve">pojedinih elemenata po izradi i nakon ugradbe, kao i ostalo. </t>
  </si>
  <si>
    <t>Jediničnom cijenom potrebno je obuhvatiti sve elemente navedene kako slijedi :</t>
  </si>
  <si>
    <t>a) izvođač radova dužan je prije početka radova provjeriti kote postojeċeg stanja</t>
  </si>
  <si>
    <t xml:space="preserve">   terena u odnosu na relaivnu kotu (0,00) kod svih ulaza i kod svih nutarnjih podnih</t>
  </si>
  <si>
    <t xml:space="preserve">   ploča kao i za ulazne instalacije. </t>
  </si>
  <si>
    <t>b) ukoliko se ukažu eventualne nejednakosti između projekta i stanja na gradilišta</t>
  </si>
  <si>
    <t>c) sve mjere u projektima provjeriti na gradilištu,</t>
  </si>
  <si>
    <t>d) svu potrebnu provjeru točnosti količina u dokaznici mjera i troškovniku vršiti bez</t>
  </si>
  <si>
    <t xml:space="preserve">   posebne naplate to jest o trošku izvođača radova.</t>
  </si>
  <si>
    <t>Materijali</t>
  </si>
  <si>
    <t>Pod tim se podrazumijeva sama cijena materijala to jest dobavna cijena i to glavnih</t>
  </si>
  <si>
    <t>i pomočnih materijala, tako i veznog materijala i ostalo. U tu cijenu potrebno je</t>
  </si>
  <si>
    <t xml:space="preserve">svim potrebnim utovarima, istovarima i prenosom do skladišta te prenosa do mjesta </t>
  </si>
  <si>
    <t xml:space="preserve">ugradbe. Nadalje uključiti cijenu čuvanja, zaštite i skladištenja materijala do ugrad- </t>
  </si>
  <si>
    <t>Rad</t>
  </si>
  <si>
    <t xml:space="preserve">U kalkulaciji rada treba uključiti sav potreban rad, kako glavni tako i pomoćni, te </t>
  </si>
  <si>
    <t>oko zaštite gotovih elemenata konstrukcije, zidova, podova i ostalih dijelova građe-</t>
  </si>
  <si>
    <t xml:space="preserve">vine od štetnih utjecaja vruċine i hladnoċe kao i pohrana s čuvanjem elemenata </t>
  </si>
  <si>
    <t>skinutih sa građevine koji će se naknadno ugraditi na građevini.</t>
  </si>
  <si>
    <t>Skele</t>
  </si>
  <si>
    <t>Sve vrste skela bez obzira na visinu, ulaze u jediničnu cijenu dotične stavke troš-</t>
  </si>
  <si>
    <t>trebni zastoj u radu na građevini. Pod pojmom skela podrazumijeva se i prilaz istoj</t>
  </si>
  <si>
    <t>te ograda do skidanja skele. Ujedno su tu uključeni i prilazi kao i mostovi za betoni -</t>
  </si>
  <si>
    <t xml:space="preserve">ranje konstrukcija i slično. Fasadnu skelu je potrebno obavezno  uzemljiti na te - </t>
  </si>
  <si>
    <t xml:space="preserve">melji uzemljivač građevine u izgradnji ili postojeċe građevine ako se radi o rekonstrukciji. </t>
  </si>
  <si>
    <t>Kod izrade oplate predvidjeti podupiranja, uklještenja kao i postavu na mjesto te nje-</t>
  </si>
  <si>
    <t xml:space="preserve">no skidanje u vremenskom roku  za pojedine konstruktivne elemente. Stavkom se </t>
  </si>
  <si>
    <t xml:space="preserve">također obračunava mazanje  oplate prije betoniranja te čuvanje iste po skidanju sa </t>
  </si>
  <si>
    <t xml:space="preserve">sortiranjem po elementima za ponovnu upotrebu. Cijenom uključiti sav potreban rad kako  </t>
  </si>
  <si>
    <t>glavni tako i pomočni te prenosa bilo ručno bilo pomoċu strojeva.</t>
  </si>
  <si>
    <t>Izmjere</t>
  </si>
  <si>
    <t>Ukoliko u pojedinoj stavci troškovnika nije dat način obračuna radova, isti se obraču-</t>
  </si>
  <si>
    <t>Faktori</t>
  </si>
  <si>
    <t xml:space="preserve">Na jediničnu cijenu radne snage, izvođač radova ima pravo zaraċunati faktor prema </t>
  </si>
  <si>
    <t>postojeċim privremenim instrumentima, a na temelju Zakonskih propisa koji regulira-</t>
  </si>
  <si>
    <t xml:space="preserve">ju tu tematiku.  Povrh toga izvođač radova ima pravo faktorom obuhvatiti i slijedeċe </t>
  </si>
  <si>
    <t xml:space="preserve">a) cjelokupnu režiju gradilišta uključivo dizalice, mostove, sitnu mehanizaciju i ostalo </t>
  </si>
  <si>
    <t>b) najamne troškove posuđene mehanizacije, koju izvođa ne posjeduje,</t>
  </si>
  <si>
    <t>c) ispitivanje nosivosti temeljnog tla prije betoniranja temelja i temeljnih ploča,</t>
  </si>
  <si>
    <t>d) sva ispitivanja materijala bilo na gradilištu bilo u laboratorijima, ishodovanje atesta,</t>
  </si>
  <si>
    <t>e) barake (kontejnere) za smještaj radnika, ureda gradilišta, nadzorne službe,</t>
  </si>
  <si>
    <t>f) izrada kemijskog - suhog zahoda za radnike i upravu gradilište prema sanitarnim propisima,</t>
  </si>
  <si>
    <t>g) uskladištenja materijala u barakama ili na platoima izvedenim za tu svrhu,</t>
  </si>
  <si>
    <t>h) uređenje gradilišta po izvedenim radovima sa odvozom otpadnih materijala,</t>
  </si>
  <si>
    <t>i) rastavljanje - skidanje baraka, kontejnera i platoa po završetku radova,</t>
  </si>
  <si>
    <t xml:space="preserve">Sve navedeno vrijedi i za obrtničke radove te za radove instalacija, bez obzira </t>
  </si>
  <si>
    <t xml:space="preserve">važeċih propisa koji reguliraju tu materiju. </t>
  </si>
  <si>
    <t xml:space="preserve">Opaska :  izračun količina za predmetnu građevinu u granicama zahvata. </t>
  </si>
  <si>
    <t>BETONSKI, ARMIRANO BETONSKI I ARMIRAČKI RADOVI</t>
  </si>
  <si>
    <t>CIJEVNA SKELA</t>
  </si>
  <si>
    <t>FASADERSKI RADOVI</t>
  </si>
  <si>
    <t>kovnika dok se fasadna skela posebno obračunava.</t>
  </si>
  <si>
    <t>Sva potrebna skela mora biti postavljena na vrijeme kako ne bi nastao nepotre-</t>
  </si>
  <si>
    <t>ČIŠĆENJE PARCELE</t>
  </si>
  <si>
    <t>ISKOLČENJE</t>
  </si>
  <si>
    <t>NANOSNA SKELA</t>
  </si>
  <si>
    <t>GRADILIŠNI PRIKLJUČAK VODE</t>
  </si>
  <si>
    <t>ŠIROKI ISKOP</t>
  </si>
  <si>
    <t>ŠLJUNČANI TAMPON UNUTAR GRAĐEVINE</t>
  </si>
  <si>
    <t>UTOVAR I ODVOZ SUVIŠNOG MATERIJALA</t>
  </si>
  <si>
    <t>RAZASTIRANJE PLODNE ZEMLJE/HUMUSA U OKOLIŠU</t>
  </si>
  <si>
    <t>UKUPNO CIJEVNA SKELA</t>
  </si>
  <si>
    <t>ČIŠĆENJE</t>
  </si>
  <si>
    <t xml:space="preserve">BOJANJE UNUTARNJIH ZIDOVA AKRILNOM BOJOM
</t>
  </si>
  <si>
    <t>SPUŠTENI STROPOVI KARTONGIPS</t>
  </si>
  <si>
    <t xml:space="preserve">BOJANJE STROPOVA AKRILNOM BOJOM
</t>
  </si>
  <si>
    <t xml:space="preserve">s pripadajućim atestima. </t>
  </si>
  <si>
    <t>radove koji se neće zasebno platiti kao naknadni rad i to:</t>
  </si>
  <si>
    <t>na vrstu. Izvođač na to ima pravo na maržu u postotku kojega ċe sam odrediti, a u okvirima</t>
  </si>
  <si>
    <t>DOBAVA I SADNJA TRAVE</t>
  </si>
  <si>
    <t xml:space="preserve">uključiti cijenu prijevoza bez obzira na vrstu prijevoznog sredstva, udaljenost sa </t>
  </si>
  <si>
    <t xml:space="preserve">nje. Prema Zakonu o prostornom uređenju i gradnji, potrebno je uzimanje uzoraka - </t>
  </si>
  <si>
    <t xml:space="preserve">probnih kocki za beton te ostalih uzoraka materijala koji će se upotrebiti na građevini </t>
  </si>
  <si>
    <t xml:space="preserve">Oplata </t>
  </si>
  <si>
    <t>ZAŠTITNA OGRADA</t>
  </si>
  <si>
    <t xml:space="preserve">  i nadzornog inženjera te shodno s tim zatražiti potrebna objašnjenja.</t>
  </si>
  <si>
    <t xml:space="preserve">   izvođač radova dužan je pravovremeno o tome pismeno izvjestiti investitora, projektanta </t>
  </si>
  <si>
    <t>PREDOPIS - PROZORSKE STIJENE</t>
  </si>
  <si>
    <t>FILC OD NETKANOG GEOTEKSTILA</t>
  </si>
  <si>
    <t xml:space="preserve">sav vanjski i unutarnji prijenos bilo ručni bilo pomoću strojeva. Ujedno treba uključiti sav rad </t>
  </si>
  <si>
    <t>Svu cjevnu fasadnu skelu potrebno je izvoditi prema pravilima zaštite na radu u građevinarstvu. Skela mora biti izvedena sa radnim podovima od drvenih platica, sa pravilno postavlčjenim ogradama i svim potrebnim i propisanim ukrutama u dva okomita smjera. Skela mora biti postavljena prema proračunu, na osnovu plana skele, sa svim propisanim spojnim sredstvima, a obavezno je redovno kontroliranje, pregledavanje i održavanje skele u toku izvođenja radova. Korištenje pomične skele za pojedine radove ne obračunava se posebno.</t>
  </si>
  <si>
    <t>Čišćenje parcele od korovnog, te niskog i visokog drvenastog rasljinja (drveće, grmlje i sl.), košenjem, čupanjem, sječenjem i sl., sa uklanjanjem istog sa parcele (odvoz na deponij). Obračun po m²</t>
  </si>
  <si>
    <r>
      <t xml:space="preserve">Izvođač je dužan izvesti uzorak prije izvođenja radova, od materijala od kojega će se radovi izvoditi, i tek po dobivanju suglasnosti od strane investitora na predočeni uzorak, izvođač može pristupiti bojanju i ličenju. Rad mora biti kvalitetno izveden.
Na obojenim površinama ne smije biti mrlja, sjaj mora biti jednoličan i čist, a boja stalan, te se ne smije ljuštiti ni napuhivati.
U cijenu svake stavke ulaze sve predradnje i pripremni radovi.  
Izvođač je prije početka izvođenja radova dužan pregledati podlogu pripremljenu po prethodnom izvođaču i eventualne primjedbe na kvalitetu iste dostaviti voditelju građenja i nadzornom inženjeru. </t>
    </r>
    <r>
      <rPr>
        <b/>
        <i/>
        <sz val="9"/>
        <rFont val="ISOCPEUR"/>
        <family val="2"/>
        <charset val="238"/>
      </rPr>
      <t>Za sve pozicije definirane mjerom istu prije izrade/narudžbe provjeriti u naravi.</t>
    </r>
  </si>
  <si>
    <r>
      <t xml:space="preserve">Izvođač je dužan izvesti uzorak prije izvođenja radova, od materijala od kojega će se radovi izvoditi, i tek po dobivanju suglasnosti od strane investitora na predočeni uzorak, izvođač može pristupiti bojanju i ličenju. Rad mora biti kvalitetno izveden.
Na obojenim površinama ne smije biti mrlja, sjaj mora biti jednoličan i čist, a boja stalan, te se ne smije ljuštiti ni napuhivati.
U cijenu svake stavke ulaze sve predradnje i pripremni radovi.  
Izvođač je prije početka izvođenja radova dužan pregledati podlogu pripremljenu po prethodnom izvođaču i eventualne primjedbe na kvalitetu iste dostaviti voditelju građenja i nadzornom inženjeru. </t>
    </r>
    <r>
      <rPr>
        <b/>
        <i/>
        <sz val="9"/>
        <rFont val="ISOCPEUR"/>
        <family val="2"/>
        <charset val="238"/>
      </rPr>
      <t>Svi vidljivi spojevi zidova i stropova iz različitih materijala (gipskarton-beton-opeka) obrađeni akrilnim kitom prije završnog bojanja.</t>
    </r>
  </si>
  <si>
    <t xml:space="preserve">IZRADA, DOBAVA I UGRADNJA MDF SOKLA </t>
  </si>
  <si>
    <t>IZRADA ZAOBLJENOG "HOLKERA"</t>
  </si>
  <si>
    <t>BRTVLJENJE RADNIH PREKIDA WATERSTOP TRAKOM</t>
  </si>
  <si>
    <t>IZRADA HIDROIZOLACIJE PODOVA SANITARIJA I PRAONICA</t>
  </si>
  <si>
    <t>IZRADA ZAŠTITE IZOLACIJE ČEPASTOM MEMBRANOM</t>
  </si>
  <si>
    <t>UNUTARNJE STROJNO ŽBUKANJE NOSIVIH ZIDOVA GIPSANOM ŽBUKOM</t>
  </si>
  <si>
    <t>IZRADA GIPSKARTONSKE OBLOGE GEBERIT PODŽBUKNIH ISPIRAČA</t>
  </si>
  <si>
    <t>GIPSKARTONSKI RADOVI</t>
  </si>
  <si>
    <t>UKUPNO GIPSKARTONSKI RADOVI</t>
  </si>
  <si>
    <r>
      <t xml:space="preserve">DRVENA SOBNA JEDNOKRILNA ZAOKRETNA VRATA </t>
    </r>
    <r>
      <rPr>
        <b/>
        <sz val="9"/>
        <rFont val="ISOCPEUR"/>
        <family val="2"/>
        <charset val="238"/>
      </rPr>
      <t>dim. 70x210cm</t>
    </r>
    <r>
      <rPr>
        <sz val="9"/>
        <rFont val="ISOCPEUR"/>
        <family val="2"/>
        <charset val="238"/>
      </rPr>
      <t xml:space="preserve"> - vidi predopis. Debljina zida od 10 - 25cm, mjere provjeriti u naravi. Oznaka sheme i smjer otvaranja prema - vidi tlocrte. Obračun po komadu ugrađenih vrata. </t>
    </r>
  </si>
  <si>
    <t>vrata dim. 70/210cm</t>
  </si>
  <si>
    <t>SHEMA B.18</t>
  </si>
  <si>
    <t>IZRADA, DOPREMA I UGRADNJA KAMENIH PRAGOVA SA OKAPNICOM KLIZNIH STIJENA, IZLAZA NA TERASU I ULAZNIH VRATA</t>
  </si>
  <si>
    <t>UGRADNJA KERAMIČKIH PLOČICA ZIDOVA KUHINJA</t>
  </si>
  <si>
    <t>DOBAVA, DOPREMA I MONTAŽA VERTIKALA ODVODNJE</t>
  </si>
  <si>
    <t>Vidi projekt hidroinstalacija.</t>
  </si>
  <si>
    <r>
      <t xml:space="preserve">U cijeni svakog rada uključen je materijal, rad, te sva potrebna sredstva za rad, režijski troškovi najma alata i prijevoznih sredstava, sredstva za osiguranje ljudi, radnih sredstava i samog gradilišta. Izvođač je dužan izvesti uzorak prije izvođenja radova, od materijala od kojega će se radovi izvoditi, i tek po dobivanju sugrasnosti od strane investitora na predočeni uzorak, izvođač može pristupiti bojanju i ličenju. Rad mora biti kvalitetno izveden. Na obojenim površinama nesmije biti mrlja, sjaj mora biti jednoličan i čist, a boja stalna, te se nesmije ljuštiti ni napuhivati. U cijenu svake stavke ulaze sve predradnje i pripremni radovi. Izvođač je prije početka izvođenja radova dužan pregledati podlogu pripremljenu po prethodnom izvođaču i eventualne primjedbe na kvalitetu iste dostaviti voditelju građenja i nadzornom inženjeru. </t>
    </r>
    <r>
      <rPr>
        <b/>
        <i/>
        <sz val="9"/>
        <rFont val="ISOCPEUR"/>
        <family val="2"/>
        <charset val="238"/>
      </rPr>
      <t>Količine u stavkama fasaderskih radova su količine razvijenih površina. Nakon odabira boje fasade,a prije samo izvedbe dostaviti na ovjeru uzorak boje i tekstue 1x1m.</t>
    </r>
  </si>
  <si>
    <t>Organizacija gradilišta s propisanom tablom i podatcima o gradilištu, odlagalištem za ruševine i iskope. Obračun po kompletu organizacije gradilišta</t>
  </si>
  <si>
    <t>RUŠENJA I DEMONTAŽE</t>
  </si>
  <si>
    <t>DEMONTAŽA ELEKTROINSTALACIJA</t>
  </si>
  <si>
    <t>DEMONTAŽA HIDROINSTALACIJA</t>
  </si>
  <si>
    <t xml:space="preserve">DEMONTAŽA KLIMA UREĐAJA </t>
  </si>
  <si>
    <t>Ukloniti sve sanitarne uređaje i instalacije. Osigurati privremenu instalaciju za potrebe gradiišta. Obračun po komadu instalacija (wc školjke, lavandini).</t>
  </si>
  <si>
    <t xml:space="preserve">DEMONTAŽA JEDNOSTREŠNOG KROVA </t>
  </si>
  <si>
    <t>RUŠENJE VANJSKIH NOSIVIH ZIDOVA</t>
  </si>
  <si>
    <t>RUŠENJE PREGRADNIH ZIDOVA</t>
  </si>
  <si>
    <t>RUŠENJE STAKLENOG ZIDA</t>
  </si>
  <si>
    <t xml:space="preserve">DEMONTAŽA ULAZNIH VRATA  </t>
  </si>
  <si>
    <t>Demontirati postojeća dvokrilna ostakljena PVC ulazna vrata s dovratnicima i pragovima i jednokrilna PVC ulazna vrata sa dovratnicima i pragovima. Vrata deponirati na dijelu okoliša predviđenom za tu svrhu ili u kontejner. Radove izvesti pažljivo. Obračun po komadu vrata bez obzira na veličinu.</t>
  </si>
  <si>
    <t xml:space="preserve">DEMONTAŽA ČELIČNOG PORTUNA  </t>
  </si>
  <si>
    <t>Demontirati postojeći čelični portun dim. cca. 200x150cm Portun deponirati na dijelu okoliša predviđenom za tu svrhu ili u kontejner. Obračun po komadu portuna bez obzira na veličinu.</t>
  </si>
  <si>
    <t>UKUPNO RUŠENJA I DEMONTAŽE</t>
  </si>
  <si>
    <t>DEMONTAŽA UNUTARNJIH VRATA</t>
  </si>
  <si>
    <t>Demontirati unutarnja pvc vrata s dovratnicima. Vratai deponirati na dijelu okoliša predviđenom za tu svrhu ili u kontejner. Obračun po komadu unutarnjih vrata s dovratnikom bez obzira na veličinu</t>
  </si>
  <si>
    <t>DEMONTAŽA PROZORA</t>
  </si>
  <si>
    <t>Demontirati postojeće pvc prozore s doprozornicima i klupčicama. Prozore deponirati na dijelu okoliša predviđenom za tu svrhu ili u kontejner. Obračun po komadu prozora bez obzira na veličinu</t>
  </si>
  <si>
    <t xml:space="preserve">PROBIJANJE OTVORA U  FASADNOM ZIDU </t>
  </si>
  <si>
    <t>DEMONTAŽA/UKLANJANJE BETONSKOG OPLOČENJA/TLAKOVACA</t>
  </si>
  <si>
    <t xml:space="preserve">DEMONTAŽA/UKLANJANJE BETONSKOG PARKOVNOG RUBNJAKA </t>
  </si>
  <si>
    <t xml:space="preserve">RUŠENJE/DEMONTAŽA POSTOJEĆEG PODA NA TLU </t>
  </si>
  <si>
    <t xml:space="preserve">Rušenje/uklanjanje slojeva podne konstrukcije na tlu u dijelu vrtića do sloja betonske ploče/podloge. Rušenja i demontaže izvesti po uputama statičara i redoslijedom definiranom u projektu konstrukcije, uz propisane mjere zaštite. Konstrukcija se sastoje od slijedećih slojeva: parket/keramičke pločice, cementni estrih. Ruševinu deponirati na dijelu okoliša predviđenom za tu svrhu. Obračun po m² rušenja slojeva podne konstrukcije.  </t>
  </si>
  <si>
    <t xml:space="preserve">RUŠENJE DIJELA POTPORNOG ZIDA </t>
  </si>
  <si>
    <t>Uklanjanje šljunčanog sloja u sjevernom dijelu okoliša. Debljina sloja cca 5cm. Materijal deponirati na mjestu namjenjenom za tu svrhu ili u kontejner, te pripremiti za ponovno korištenje u prostoru. Nove pozicije šljunčane površine postaviti prema nacrtnoj dokumentaciji. Obračun u m²</t>
  </si>
  <si>
    <t>UKLANJANJE BETONSKE PODLOGE ISPOD DJEČJIH SPRAVA</t>
  </si>
  <si>
    <t>ISKOP ZA TRAKASTE TEMELJE</t>
  </si>
  <si>
    <t>ISKOP ZA TEMELJNE STOPE</t>
  </si>
  <si>
    <t>Strojni iskop u tlu B kategorije za temeljne stope stupova građevine. Predviđena dubina iskopa od nivoa poravnatog terena po skidanju površinskog sloja i širokom iskopu iznosi 100 cm. Zbog spriječavanja osipavanja stranica iskopa, te planirane izvedbe svih elemenata temelja i zidova građevine (osim podložnih betona) u kompletnoj oplati, iskop se predviđa u dnu temelja šire sa svake strane za po 20 cm od dimenzija temelja, sa izvedbom pokosa bočnih strana iskopa (nagib pokosa 30° prema vertikali). Upotrebljivi iskopani materijal odbacuje se oko iskopa, radi naknadne upotrebe pri zatrpavanju temeljnih ploča. Pri kopanju, dno iskopa poravnati i horizontirati sa točnošču ±2 cm.. Obračun u m³ u sraslom/zbijenom stanju.</t>
  </si>
  <si>
    <t>ŠLJUNČANI TAMPON ISPOD PJEŠAČKIH POVRŠINA U OKOLIŠU</t>
  </si>
  <si>
    <t>ZATRPAVANJE OKO TEMELJNIH TRAKA I TEMELJNIH STOPA</t>
  </si>
  <si>
    <t>SLOJ PIJESKA NA TAMPONU UNUTAR GRAĐEVINE</t>
  </si>
  <si>
    <t>presjek 60x50cm</t>
  </si>
  <si>
    <t>m³ betona</t>
  </si>
  <si>
    <t>temeljne trake građevine</t>
  </si>
  <si>
    <t>Betoniranje temeljnih stopa razredom tlačne čvrstoče C30/37 u kompletnoj dvostranoj oplati koja se obračunava ovom stavkom. U beton dodati dodatke za vodonepropusnost i plastičnost u propisanoj količini. Betoniranje (dno stope na podložnom betonu) se izvodi uz propisano vibriranje i ravnanje. Obračun po m³ ugrađenog betona sa potrebnom oplatom.</t>
  </si>
  <si>
    <t xml:space="preserve">BETONIRANJE TEMELJNIH STOPA STUPOVA </t>
  </si>
  <si>
    <t xml:space="preserve">BETONIRANJE PODLOŽNOG BETONA ISPOD AB TEMELJNIH TRAKA I TEMELJNIH STOPA  - građevine </t>
  </si>
  <si>
    <t>BETONIRANJE PODLOŽNOG BETONA ISPOD AB TEMELJNIH TRAKA - potporni zidovi okoliša</t>
  </si>
  <si>
    <t xml:space="preserve">Betoniranje trakastog temelja razredom tlačne čvrstoče C30/37 u kompletnoj dvostranoj oplati koja se obračunava ovom stavkom. U beton dodati dodatke za vodonepropusnost i plastičnost u propisanoj količini. Betoniranje (dno trake na podložnom betonu) se izvodi uz propisano vibriranje i ravnanje. U temeljima se postavljaju rupe i otvori za prolaz instalacija odvodnje i druge, prema nacrtima instalacija. Obračun po m³ ugrađenog betona. </t>
  </si>
  <si>
    <t>TEMELJNE TRAKE - građevina</t>
  </si>
  <si>
    <t xml:space="preserve">temeljne trake zidova okoliša </t>
  </si>
  <si>
    <t>TEMELJNE TRAKE - potporni zidovi u okolišu</t>
  </si>
  <si>
    <t>tem.stope stupova nadstrešnice</t>
  </si>
  <si>
    <t xml:space="preserve">armatura ~ 100,0 kg/m³ </t>
  </si>
  <si>
    <t>BETONIRANJE ARMIRANOBETONSKIH ZIDOVA GRAĐEVINE d=20cm</t>
  </si>
  <si>
    <t>Izrada, doprema i postavljanje armature za a.b. konstrukcije B 500B. Armatura se veže paljenom žicom, iznimno varenjem. Distanceri betonski i PVC u dovoljnom broju. Stavka uključije dobavu i postavu odgovarajućih točkastih i linijskih distancera koji osiguravaju pravilan raspored, položaj, razmak i zaštitni sloj betona u konstrukciji, dobavu postavu svih pomoćnih elemenata za rukovanje i prenose armaturnih koševa i sklopova (kuke, i sl.). Prije betoniranja armaturu mora pregledati nadzorni inženjer. Mjerodavna je detaljna specifikacija prema izvedbenoj tehničkoj dokumentaciji - plan armiranja. Otpad od ''krojenja'' mreža uključen u jediničnu cijenu. Obračun po kg ugrađene armature uključeno sa svim potrebnim radnjama i elementima da se armatura dovede u projektom traženi položaj.</t>
  </si>
  <si>
    <t xml:space="preserve">armatura šipke i vilice ~ 100,0 kg/m³ </t>
  </si>
  <si>
    <t xml:space="preserve">armatura mreže ~ 100,0 kg/m³ </t>
  </si>
  <si>
    <t>BETONIRANJE ARMIRANOBETONSKE KROVNE PLOČE GRAĐEVINE</t>
  </si>
  <si>
    <t xml:space="preserve">m³ betona   </t>
  </si>
  <si>
    <t xml:space="preserve">armatura ~ 80,0 kg/m³ </t>
  </si>
  <si>
    <t xml:space="preserve">armatura ~ 120,0 kg/m³ </t>
  </si>
  <si>
    <t>Betoniranje 8 a.b. stupa kružnog presjeka Ø20cm razredom tlačne čvrstoče C30/37 u kompletnoj potrebnoj oplati koja se obračunava ovom stavkom. U beton dodati dodatke za plastičnost u propisanoj količini. Betoniranje  se izvodi uz propisano vibriranje.  Obračun po m³ ugrađenog betona.</t>
  </si>
  <si>
    <t xml:space="preserve">armatura ~ 50,0 kg/m³ </t>
  </si>
  <si>
    <t>BETONIRANJE BETONSKE PODLOGE NA TLU GRAĐEVINE</t>
  </si>
  <si>
    <t>POLIMERCEMENTNI PREMAZ TRAKASTIH TEMELJA</t>
  </si>
  <si>
    <t>m²</t>
  </si>
  <si>
    <t>HIDROIZOLACIJA BETONSKE PODLOGE NA TLU</t>
  </si>
  <si>
    <t>BRTVLJENJE PRODORA KROZ AB PLOČU / AB ZID / AB PODLOGU</t>
  </si>
  <si>
    <t>PARNA BRANA RAVNOG KROVA</t>
  </si>
  <si>
    <t>IZRADA TOPLINSKE IZOLACIJE PODOVA NA TLU (PNT1)</t>
  </si>
  <si>
    <t>m'</t>
  </si>
  <si>
    <t>kom.</t>
  </si>
  <si>
    <t>Žbukanje izvesti strojno odgovarajućom gipsanom žbukom d=1,5cm i zaravnavanjem gleterima. Površina mora biti ravna i pripremljena za brušenje i završnu obradu bojanjem akrilnim bojama. Obračun po m² ožbukanog zida.                                          U cijenu uključen sav potreban materijal i rad.</t>
  </si>
  <si>
    <t xml:space="preserve">TOPLINSKA IZOLACIJA PLOČAMA MINERALNE VUNE DEBLJINE 10 CM
</t>
  </si>
  <si>
    <t>ZAVRŠNI SLOJ TERASE U PRIZEMLJU - ANTISTRES PODLOGA</t>
  </si>
  <si>
    <t>m²- spušteni strop</t>
  </si>
  <si>
    <t>m²- zid debljine 12.5cm</t>
  </si>
  <si>
    <t>m' - ograda</t>
  </si>
  <si>
    <t>VANJSKO STUBIŠTE ZA PRISTUP RAVNOM KROVU</t>
  </si>
  <si>
    <t>BETONIRANJE TEMELJNE TRAKE za prihvat ograde u okolišu</t>
  </si>
  <si>
    <t xml:space="preserve">Betoniranje trakastog temelja razredom tlačne čvrstoče C30/37 u kompletnoj dvostranoj oplati koja se obračunava ovom stavkom. U beton dodati dodatke za vodonepropusnost i plastičnost u propisanoj količini. Betoniranje  se izvodi uz propisano vibriranje i ravnanje. Obračun po m³ ugrađenog betona. </t>
  </si>
  <si>
    <t xml:space="preserve">temeljne trake okoliša </t>
  </si>
  <si>
    <t>presjek 20x20</t>
  </si>
  <si>
    <t>m³</t>
  </si>
  <si>
    <t>DOBAVA DOPREMA I MONTAŽA LIMENOG OPŠAVA ATIKE SPREMIŠTA NA RAVNOM KROVU</t>
  </si>
  <si>
    <t>SHEMA B.01 B.12</t>
  </si>
  <si>
    <t xml:space="preserve">ALUMINIJSKI JEDNOKRILNI FIKSNI PROZOR DIM. 90X260CM. </t>
  </si>
  <si>
    <t xml:space="preserve">ALUMINIJSKI JEDNOKRILNI OTKLOPNO ZAOKRETNI PROZOR DIM. 60x60CM. </t>
  </si>
  <si>
    <t>prozor dim. 90x260cm</t>
  </si>
  <si>
    <t>SHEMA B.10</t>
  </si>
  <si>
    <t xml:space="preserve">ALUMINIJSKA OSTAKLJENA STIJENA DIM. 330x260CM. </t>
  </si>
  <si>
    <t>staklena stijena dim. 330x260cm</t>
  </si>
  <si>
    <t>SHEMA B.02, B.03, B.19</t>
  </si>
  <si>
    <t xml:space="preserve">ALUMINIJSKI DVOKRILNI OTKLOPNO ZAOKRETNI PROZOR DIM. 120x120CM. </t>
  </si>
  <si>
    <t>prozor dim. 120x120cm</t>
  </si>
  <si>
    <t>SHEMA B.04. B.05, B.06, B.07, B.08, B.09, B.11, B.13</t>
  </si>
  <si>
    <t xml:space="preserve">POZ. VRATA V70 DIM. 70/210 - </t>
  </si>
  <si>
    <t>SHEMA B.14, B.15, B.16, B.17, B.20, B.24</t>
  </si>
  <si>
    <t>Dobava i ugradnja masivnih drvenih klupčica fiksnog ostakljenja. Materijal vodootporni MDF lakirano. Presjek 15x3cm. Mjere provjeriti u naravi. Ugradnja montažnim ljepilom. Spojevi s obrađenim zidovima ravni i obrađeni akrilnim kitom. Obračun po komadu ugrađene klupčice</t>
  </si>
  <si>
    <t>širina klupčice 60,0cm</t>
  </si>
  <si>
    <t xml:space="preserve">UGRADNJA KERAMIČKIH PLOČICA ZIDOVA KUPAONICA, WC-a </t>
  </si>
  <si>
    <t>UGRADNJA GOTOVE ELASTIČNE PODLOGE - LINOLEUMA</t>
  </si>
  <si>
    <t xml:space="preserve">UGRADNJA KERAMIČKIH PLOČICA PODOVA KUPAONICA, WC-a </t>
  </si>
  <si>
    <t>Dobava i ugradnja keramičkih pločica na podove kupaonica. Pločice su prve kvalitete, veličine 30x60cm. Ugradnja u vodootporno fleksibilno građevinsko ljepilo na suhi, čisti i ravni cementni estrih i zid (sokl). 
Obračun po m² poda. U cijenu uključen materijal i postava pločica s uključenim ljepilom, fugirmasom i kutnim profilima</t>
  </si>
  <si>
    <t>Dobava i ugradnja keramičkih pločica na zidove kuhinja. Pločice su prve kvalitete. Ugradnja u vodootporno fleksibilno građevinsko ljepilo na suhi, čisti i ravni zid. Pločice se postavljaju između elemenata od visine 75cm do visine 150cm. Obračun po m² zida. U cijenu uključen materijal i postava pločica s uključenim ljepilom, fugirmasom i kutnim profilima</t>
  </si>
  <si>
    <t xml:space="preserve">UGRADNJA GRES-KERAMIČKIH PLOČICA PODOVA U HODNIKU, I SPREMIŠTIMA,GARDEROBAMA I KUHINJU </t>
  </si>
  <si>
    <t xml:space="preserve">GLETANJE OŽBUKANIH ZIDOVA OD ARMIRANOG BETONA
</t>
  </si>
  <si>
    <t>poz. B.01 i B.12 dim. 160x13cm</t>
  </si>
  <si>
    <t>poz. B.02, B.03, B.19 dim. 100x13cm</t>
  </si>
  <si>
    <t>poz. B.10 dim. 300x13cm</t>
  </si>
  <si>
    <t>m' sokl</t>
  </si>
  <si>
    <t>vrata dim. 160x260cm</t>
  </si>
  <si>
    <t>širina klupčice 120,0cm</t>
  </si>
  <si>
    <t>podesti polo podna rešetka - m²</t>
  </si>
  <si>
    <t>polo podna rešetka - gazišta 28x100cm - kom</t>
  </si>
  <si>
    <t>Izvodi se s impregniranim pločama debljine 2x2,5cm . Obračun po komadu izvedene obloge s podkonstrukcijom i pričvrsnim priborom. Stavka uključuje sav rad i potreban materijal.</t>
  </si>
  <si>
    <t xml:space="preserve">TERMOIZOLACIJSKI SISTEM ZAVRŠNA OBRADA - ŽBUKA
</t>
  </si>
  <si>
    <t>TOPLINSKA IZOLACIJA SOKLA GRAĐEVINE PLOČAMA EKSTRUDIRANOG POLISTIRENA
d=8cm</t>
  </si>
  <si>
    <t xml:space="preserve">OBRADA NEIZOLIRANIH DIJELOVA -  STUPOVI </t>
  </si>
  <si>
    <t xml:space="preserve">IZRADA PRIMARNE HIDROIZOLACIJE TERASA NA RAVNOM KROVU, BETONSKIH CVIJETNJAKA </t>
  </si>
  <si>
    <t>IZRADA TOPLINSKE IZOLACIJE RAVNOG KROVA (RK1 I RK2)</t>
  </si>
  <si>
    <t>IZRADA TOPLINSKE IZOLACIJE RAVNOG KROVA NAD OTVORENIM PROSTORIMA - podgled (RK2)</t>
  </si>
  <si>
    <t xml:space="preserve">Dobava i ugradnja zaštitne čepaste membrane koja se postavlja u bočni dio temelja prema vanjskoj strani građevine. Čepastu membranu postaviti sa čepićima okrenutim prema izolaciji kako bi se dobio procijedni sloj. Zatrpavanje uz čepastu membranu vršiti u slojevima sitnijim materijalom uz pravilno zbijanje. U cijenu uključen sav potreban materijal i rad. 
</t>
  </si>
  <si>
    <r>
      <t xml:space="preserve">Betoniranje a.b. zidova d=20cm razredom tlačne čvrstoče C25/30 u kompletnoj dvostranoj oplati koja se obračunava ovom stavkom. </t>
    </r>
    <r>
      <rPr>
        <b/>
        <sz val="9"/>
        <rFont val="ISOCPEUR"/>
        <family val="2"/>
        <charset val="238"/>
      </rPr>
      <t>U jediničnu cijenu stavke uključiti izradu, montažu i demontažu raznih umetaka (kalupa) za otvore, oplatu otvora i prodora u zidovima.</t>
    </r>
    <r>
      <rPr>
        <sz val="9"/>
        <rFont val="ISOCPEUR"/>
        <family val="2"/>
        <charset val="238"/>
      </rPr>
      <t xml:space="preserve"> U beton dodati dodatke za plastičnost u propisanoj količini. U zidovima se postavljaju rupe za prolaz instalacija odvodnje i druge, prema nacrtima instalacija. Betoniranje  se izvodi uz propisano vibriranje. Na spoju betonskih zidova i temelja se ugrađuje ekspandirajuća aguastop traka obrađena zasebnom stavkom. Obračun po m³ ugrađenog betona. U cijenu uključen sav potreban materijal i rad.</t>
    </r>
  </si>
  <si>
    <r>
      <t>Betoniranje betona za pad d=4-14cm razredom tlačne čvrstoče C16/20. Beton za pad se izvodi na ab ploči u padu prema slivnicima.  Armiranje mrežom MAG R188 ili Q139. Površina zaribana. Obračun za m</t>
    </r>
    <r>
      <rPr>
        <vertAlign val="superscript"/>
        <sz val="9"/>
        <rFont val="ISOCPEUR"/>
        <family val="2"/>
        <charset val="238"/>
      </rPr>
      <t>2</t>
    </r>
    <r>
      <rPr>
        <sz val="9"/>
        <rFont val="ISOCPEUR"/>
        <family val="2"/>
        <charset val="238"/>
      </rPr>
      <t xml:space="preserve"> ugrađenog betona s armaturom. U cijenu uključen sav potreban rad i materijal.</t>
    </r>
  </si>
  <si>
    <t xml:space="preserve">armatura ~ 90,0 kg/m³ </t>
  </si>
  <si>
    <t>presjek 170x40cm</t>
  </si>
  <si>
    <t xml:space="preserve">armatura ~ 70,0 kg/m³ </t>
  </si>
  <si>
    <t>presjek 80x80x50cm</t>
  </si>
  <si>
    <t>Betoniranje 5 a.b. stupa presjeka 20x20cm razredom tlačne čvrstoče C30/37 u kompletnoj potrebnoj oplati koja se obračunava ovom stavkom. U beton dodati dodatke za plastičnost u propisanoj količini. Betoniranje  se izvodi uz propisano vibriranje.  Obračun po m³ ugrađenog betona.</t>
  </si>
  <si>
    <t>BETONIRANJE A.B. ESTRIHA PODOVA d=8cm</t>
  </si>
  <si>
    <t>Betoniranje a.b. estriha podova u dogradnji i u postojećoj građevini; dijelu vrtića d=8cm na mjestima gdje se postavlja podno grijanje) razredom tlačne čvrstoče C16/20. Estrih se izvodi na postavljenoj zvučnoj izolaciji i PVC foliji. Osigurati da je folija uzdignuta uz vertikalne rubove estriha. Armiranje mrežom MAG R188 ili Q139. Površina zaribana i vodoravna. Uz obodne zidove obavezno izvesti dilatacije umetanjem traka polistirena d=1,0cm. Obračun za m3 ugrađenog estriha s armaturom i PVC folijom. U cijenu uključen sav materijal i rad.</t>
  </si>
  <si>
    <t>IZRADA, DOPREMA I POSTAVLJANJE ARMATURE - UKLJUČENA U ZASEBNE STAVKE</t>
  </si>
  <si>
    <t>UPN100 kg/m</t>
  </si>
  <si>
    <t>HOP180 kg/m</t>
  </si>
  <si>
    <t>HEA160 kg/m</t>
  </si>
  <si>
    <t>UPN140 kg/m</t>
  </si>
  <si>
    <r>
      <t xml:space="preserve">Dvokrako stubište sa jednim podestom i nosačima polo podnih rešetki se izrađuju od čeličnih profila HOP180,HEA160, UPN100 I UPN 140 sve zaštičeno vručim cinčanjem i bojanjem u RAL po izboru projektanta. Tipska gazišta od podnih prešanih rešetki sa pravokutnim rasterom d=30mm širine 280mm dužine 1200mm sa svim potrebnim spojnicama za učvršćenje. Podest također izveden od podnih rešetki sa pravokutnim rasterima dim. 1200x2350mm - komada 1, Montaža stubišta sidrenjem u ab ploču ravnog krova i sidrenjem u betonski temelj i temelj HOP stupa postavljenog u središtu podesta. </t>
    </r>
    <r>
      <rPr>
        <b/>
        <sz val="9"/>
        <rFont val="ISOCPEUR"/>
        <family val="2"/>
        <charset val="238"/>
      </rPr>
      <t xml:space="preserve">Završna obrada vućim cinčanjem. </t>
    </r>
    <r>
      <rPr>
        <sz val="9"/>
        <rFont val="ISOCPEUR"/>
        <family val="2"/>
        <charset val="238"/>
      </rPr>
      <t xml:space="preserve">
Obračun po kg i m² za komplet postavljenog stubišta.</t>
    </r>
  </si>
  <si>
    <t>PROTUPOŽARNI APARATI</t>
  </si>
  <si>
    <t>S6</t>
  </si>
  <si>
    <t>S9</t>
  </si>
  <si>
    <t>Pz6</t>
  </si>
  <si>
    <t>PROTUPOŽARNA ALUMINIJSKA JEDNOKRILNA  VRATA</t>
  </si>
  <si>
    <t xml:space="preserve">ZAVRŠNI SLOJ TERASE U OKOLIŠU I NA NEPROHODNOM RAVNOM KROVU - dekorativni šljunak - oblutci </t>
  </si>
  <si>
    <t>IZRADA, DOPREMA I MONTAŽA OGRADE NA RAVNOM KROVU I NA VANJSKOM ČELIČNOM STUBIŠTU</t>
  </si>
  <si>
    <r>
      <t>Dobavljanje svog potrebnog materijala te izrada nanosne skele i nalaganje elemenata građevine na nanosnoj skeli i na tlu, po čišćenju parcele, te  geodetskom nalaganju građevine. Nanosnu  skelu izraditi od standardne drvene građe (platica i drvenih gredica-stupova presjeka do 14/14 cm), prema pravilima struke. Visina nanosne skele max 1,50 m. liniju nanosne skele računa se postaviti na cca 2,00 m od vanjskog gabarita budućih temelja. Obračun po m</t>
    </r>
    <r>
      <rPr>
        <vertAlign val="superscript"/>
        <sz val="9"/>
        <rFont val="ISOCPEUR"/>
        <family val="2"/>
        <charset val="238"/>
      </rPr>
      <t>1</t>
    </r>
    <r>
      <rPr>
        <sz val="9"/>
        <rFont val="Zurich Lt BT"/>
        <family val="2"/>
        <charset val="238"/>
      </rPr>
      <t xml:space="preserve"> </t>
    </r>
    <r>
      <rPr>
        <sz val="9"/>
        <rFont val="ISOCPEUR"/>
        <family val="2"/>
        <charset val="238"/>
      </rPr>
      <t>razvijene dužine skele. Uračunat rad i materijal</t>
    </r>
  </si>
  <si>
    <r>
      <t>Rušenje potpornog AB zida ukupne debljine 25cm, visina od 150-200cm. Ruši se cca. 27m zida prema sjevero-istočnoj granici parcele. Ruševinu deponirati na dijelu okoliša predviđenom za tu svrhu. Obračun u m</t>
    </r>
    <r>
      <rPr>
        <vertAlign val="superscript"/>
        <sz val="9"/>
        <rFont val="ISOCPEUR"/>
        <family val="2"/>
        <charset val="238"/>
      </rPr>
      <t>3</t>
    </r>
  </si>
  <si>
    <r>
      <t xml:space="preserve">Strojni široki iskop u tlu kategorije B s guranjem u stranu i utovarom u kamion, od postojećeg potpornog zida do novoplaniranog potpornog zida, te u okolišu na hodnim površinama  Dno iskopa grubo planirati sa točnošču ±3 cm na visinu od cca -0,35m od kote +0,00. Stavka obuhvaća: iskop, utovar na transporter, </t>
    </r>
    <r>
      <rPr>
        <b/>
        <sz val="9"/>
        <rFont val="ISOCPEUR"/>
        <family val="2"/>
        <charset val="238"/>
      </rPr>
      <t>usitnjavanje dijela materijala za ugradnju u tamponski sloj u građevini i okolišu</t>
    </r>
    <r>
      <rPr>
        <sz val="9"/>
        <rFont val="ISOCPEUR"/>
        <family val="2"/>
        <charset val="238"/>
      </rPr>
      <t xml:space="preserve"> i/ili deponiranje materijala iz iskopa na privremeni deponij do ponovne ugradnje ili utovar za odvoz na trajni deponiji.
U jed.cijenu uključiti geodetsko praćenje iskopa, geod.snimku i izračun volumena iskopa kao dokaznice izvedenih zemljanih radova, održavanje nivoa podzemne vode ispod kote dna građevinske jame-crpljenje podz.vode tijekom izvedbe svih radova, zaštita stranica građevne jame od urušavanja, privremena ograda građevinske jame, održavanje čistoće vozila koja napuštaju gradilište, osiguranje i održavanje privremene deponije materijala koji služi za ponovnu ugradnju, odvajanje pogodnog materijala od iskopa na deponiju i usitnjavanje; te planiranje i poravnanje dna iskopa. 
Eventualna zamjena materijala kod loših dionica iskopa platoa izvesti će se sukladno uputama geomehaničara i statičara i nije predmet ove stavke. </t>
    </r>
    <r>
      <rPr>
        <b/>
        <sz val="9"/>
        <rFont val="ISOCPEUR"/>
        <family val="2"/>
        <charset val="238"/>
      </rPr>
      <t>Obračun u m</t>
    </r>
    <r>
      <rPr>
        <b/>
        <sz val="9"/>
        <rFont val="Calibri"/>
        <family val="2"/>
        <charset val="238"/>
      </rPr>
      <t>³</t>
    </r>
    <r>
      <rPr>
        <sz val="9"/>
        <rFont val="ISOCPEUR"/>
        <family val="2"/>
        <charset val="238"/>
      </rPr>
      <t xml:space="preserve"> u sraslom/zbijenom stanju.</t>
    </r>
  </si>
  <si>
    <r>
      <t xml:space="preserve">Strojni iskop u tlu kategorije B. Predviđena dubina iskopa od nivoa poravnatog terena po skidanju površinskog sloja i širokom iskopu iznosi 100 cm. Zbog sprječavanja osipavanja stranica iskopa, te planirane izvedbe svih elemenata temelja i zidova u kompletnoj oplati, iskop se predviđa u dnu temelja, šire sa svake strane za 10 cm od dimenzija temelja, s izvedbom pokosa bočnih strana iskopa (nagib pokosa 30° prema vertikali). Upotrebljivi iskopani materijal odbacuje se oko iskopa, radi naknadne uporabe pri zatrpavanju temeljnih traka. Eventualna zamjena materijala kod loših dionica iskopa temeljnih stopa i traka izvesti će se sukladno uputama geomehaničara i statičara i nije predmet ove stavke. Obračun u m³ u sraslom/zbijenom stanju. Pri kopanju dno iskopa poravnati i horizontirati s točnošću ±2 cm. </t>
    </r>
    <r>
      <rPr>
        <b/>
        <sz val="9"/>
        <rFont val="ISOCPEUR"/>
        <family val="2"/>
        <charset val="238"/>
      </rPr>
      <t>Obračun iskopa po m</t>
    </r>
    <r>
      <rPr>
        <b/>
        <vertAlign val="superscript"/>
        <sz val="9"/>
        <rFont val="ISOCPEUR"/>
        <family val="2"/>
        <charset val="238"/>
      </rPr>
      <t>3.</t>
    </r>
  </si>
  <si>
    <r>
      <t>Dobavljanje te nasipavanje, razastiranje i nabijanje prirodnog drenažnog šljunčanog materijala u nadogradnji škole i vrtića za izradu šljunčane podloge-popune između nadtemeljnih zidova, ispod betonske podloge podova na tlu u prizemlju  građevine, u visini od 15 cm. Modul stišljivosti Ms&gt;60MPa. Površina nasipanog i zbijenog tampona mora biti izvedena s preciznošću ±1cm od projektirane kote. Kontrolu zbijenosti vršiti metodom kružne ploče. Obračun zatrpavanja po m</t>
    </r>
    <r>
      <rPr>
        <vertAlign val="superscript"/>
        <sz val="9"/>
        <rFont val="ISOCPEUR"/>
        <family val="2"/>
        <charset val="238"/>
      </rPr>
      <t>3</t>
    </r>
    <r>
      <rPr>
        <sz val="9"/>
        <rFont val="ISOCPEUR"/>
        <family val="2"/>
        <charset val="238"/>
      </rPr>
      <t xml:space="preserve"> u zbijenom stanju.</t>
    </r>
  </si>
  <si>
    <r>
      <t>Dobavljanje te nasipavanje, razastiranje i nabijanje prirodnog pijeska s funkcijom izrade posteljice za postavljanje hidroizolacijske membrane. Nasipavanje izvesti u sloju od 5cm. pijeskom granulacije od 0,4 do 0,8mm. Modul stišljivosti Ms&gt;60MPa. Površina nasipanog i zbijenog tampona mora biti izvedena s preciznošću ±1cm od projektirane kote. Kontrolu zbijenosti vršiti metodom kružne ploče. Obračun zatrpavanja po m</t>
    </r>
    <r>
      <rPr>
        <vertAlign val="superscript"/>
        <sz val="9"/>
        <rFont val="ISOCPEUR"/>
        <family val="2"/>
        <charset val="238"/>
      </rPr>
      <t>3</t>
    </r>
    <r>
      <rPr>
        <sz val="9"/>
        <rFont val="ISOCPEUR"/>
        <family val="2"/>
        <charset val="238"/>
      </rPr>
      <t xml:space="preserve"> u zbijenom stanju.</t>
    </r>
  </si>
  <si>
    <r>
      <t>Razastiranje predhodno deponiranog plodnog sloja zemlje s parcele te eventualni dovoz dodatnih količina u debljini sloja od 30cm, na predhodno  isplanirane površine koje se ozelenjavaju, te između potpornih zidova. Obračun po m</t>
    </r>
    <r>
      <rPr>
        <vertAlign val="superscript"/>
        <sz val="9"/>
        <rFont val="ISOCPEUR"/>
        <family val="2"/>
        <charset val="238"/>
      </rPr>
      <t>3</t>
    </r>
    <r>
      <rPr>
        <sz val="9"/>
        <rFont val="ISOCPEUR"/>
        <family val="2"/>
        <charset val="238"/>
      </rPr>
      <t xml:space="preserve"> u rastresitom stanju.</t>
    </r>
  </si>
  <si>
    <r>
      <t>Zatrpavanje oko izvedenih temelja do nivoa terena koji je podloga za nasipavanje drenažnoga šljunka, materijalom preostalim od iskopa. Nasipavati treba u slojevima od po max 15cm, sa zbijanjem svakoga sloja. Modul stišljivosti Ms&gt;60MPa  što se treba dokazati metodom kružne ploče. Gornju površinu nasipanih ploha pri nasipavanju i zbijanju poplanirati (horizontirati) sa točnošću ±2 cm od projektirane kote. Obračun zatrpavanja po m</t>
    </r>
    <r>
      <rPr>
        <vertAlign val="superscript"/>
        <sz val="9"/>
        <rFont val="ISOCPEUR"/>
        <family val="2"/>
        <charset val="238"/>
      </rPr>
      <t>3</t>
    </r>
    <r>
      <rPr>
        <sz val="9"/>
        <rFont val="ISOCPEUR"/>
        <family val="2"/>
        <charset val="238"/>
      </rPr>
      <t xml:space="preserve"> u zbijenom stanju.</t>
    </r>
  </si>
  <si>
    <r>
      <t xml:space="preserve">Strojni i ručni utovar viška materijala te odvoz na lokalni deponij na udaljenosti do 15km. U cijeni rada uključen i trošak deponiranja građevnog materijala. Obračun u m³ sraslom stanju. </t>
    </r>
    <r>
      <rPr>
        <b/>
        <sz val="9"/>
        <rFont val="ISOCPEUR"/>
        <family val="2"/>
        <charset val="238"/>
      </rPr>
      <t>U jediničnu cijenu uračunati faktor rastresitosti</t>
    </r>
  </si>
  <si>
    <t xml:space="preserve">BETONIRANJE TEMELJNE STOPE VANJSKOG STUBIŠTA </t>
  </si>
  <si>
    <t>Betoniranje temeljne stopa razredom tlačne čvrstoče C30/37 u kompletnoj dvostranoj oplati koja se obračunava ovom stavkom. U beton dodati dodatke za vodonepropusnost i plastičnost u propisanoj količini. Betoniranje (dno stope na podložnom betonu) se izvodi uz propisano vibriranje i ravnanje. Obračun po m³ ugrađenog betona sa potrebnom oplatom.</t>
  </si>
  <si>
    <t>presjek 200x80x50cm</t>
  </si>
  <si>
    <t>tem.stope stupa stubišta</t>
  </si>
  <si>
    <r>
      <t>Betoniranje podložnog betona ispod temeljnih traka i temeljnih stopa. razredom tlačne čvrstoće C12/15 u sloju debljine 10cm, širine cca 80cm. Podloga vodoravna dim. 80cm širine(10 cm dodatno sa svake strane ruba temelja). Poravnavanje površine podložnog betona sa točnošću ±0,5 cm. Obračun po m</t>
    </r>
    <r>
      <rPr>
        <vertAlign val="superscript"/>
        <sz val="9"/>
        <rFont val="Calibri"/>
        <family val="2"/>
        <charset val="238"/>
      </rPr>
      <t>3</t>
    </r>
    <r>
      <rPr>
        <sz val="10.35"/>
        <rFont val="ISOCPEUR"/>
        <family val="2"/>
        <charset val="238"/>
      </rPr>
      <t xml:space="preserve"> </t>
    </r>
    <r>
      <rPr>
        <sz val="9"/>
        <rFont val="ISOCPEUR"/>
        <family val="2"/>
        <charset val="238"/>
      </rPr>
      <t>betonske podloge ispod temelja.</t>
    </r>
  </si>
  <si>
    <t>Izvođenje hidroizolacije ispod betonske pogloge na tlu ekološkom jednoslojnom membranom na bazi bentonita, debljine 7,0 mm (u suhom stanju).
Hidroizolacijske membrane se slobodno polažu na pripremljenu podlogu u skladu s uputstvima proizvođača. Hidroizolacija se sastoji od 5,00 kg/m2 granula natrij bentonita s udjelom montmorionita min. 80% između dva prošivena polipropilenska geotekstila (tkani i netkani). Vlačna čvrstoća membrane iznosi 12,0 kN/m, adhezija na beton 2,5 kN/m, indeks bubrenja bentonita 27 ml/2g i gubitak fluida 15 ml.  Rubovi membrana se međusobno preklapaju najmanje 10 cm, membrana treba prelaziti najmanje 30 cm ispred susjedne membrane, a rubovi trebaju biti odmaknuti najmanje 25 cm od najbližeg radnog prekida u betonu. *Međusobni preklopi se osiguravaju klamanjem ili čavlićima sa rondelom. Mjesta prodora (npr. gromobranske instalacije) se brtve bentonitnom pastom, uz "zakrpu". Uglove i druga kritična mjesta dodatno ojačati granulama, a po potrebi i "zakrpom". Uz rub temeljne ploče membrana se preklapa preko prethodno izvedenog polimercementnog premaza.
Izvoditelj treba imati radnike obučene za rad s materijalom.
Obračun po m² razvijene površine.</t>
  </si>
  <si>
    <t xml:space="preserve">Izvođenje zaobljenog "holkera".
Na spoju krila/istaka AB temeljne podloge i AB vanjskih zidova izvesti "holker" zaobljene površine mikroarmiranim mortom. Zaobljenu površinu "holkera" izvesti za pravilno nanošenje hidroizolacije AB zida u sloju ujednačene debljine. 
Obračun po m' razvijene površine.                       U cijenu uključen sav potreban materijal i rad. </t>
  </si>
  <si>
    <t>IZVOĐENJE HIDROIZOLACIJE VANJSKIH ZIDOVA POLIMERCEMENTNIM HIDROIZOLACIJSKIM PREMAZOM</t>
  </si>
  <si>
    <t xml:space="preserve">Parnu branu od polietilenske folije PE postaviti sa urednim preklopima, u svemu prema uputstvu proizvođača. Međusobni preklopi traka parne brane lijepe se odgovarajućom samoljepivom trakom. Istom trakom brtve se prodori kroz parnu branu poput kablova i cijevi, kao i završetak parne brane na glatkim površinama. Na vertikalama parnu branu uzdignuti do visine termoizolacijskog sloja i preklopiti horizontalno preko termoizolacijskog sloja cca 15 cm.
Obračun po m² krovne površine. U cijenu uključen sav potreban materijal i rad. 
</t>
  </si>
  <si>
    <t xml:space="preserve">Nanošenje polimercementne hidroizolacije.
Hidroizolacija se izvodi polimercementnim hidroizolacijskim premazom. Materijal se nanosi na čistu i čvrstu podlogu u dva sloja ukupne debljine od 2,0 mm, u svemu prema uputstvu proizvođača. Prosječna ukupna potrošnja iznosi 4 kg/m2. 
Hidroizolacija se uz zidove podiže min. 15,0 cm.
U cijenu uključeno brtvljenje spojeva koje se izvodi dilatacijskom trakom od pletenog poliestera u sredini ojačanog sa gumenom trakom. 
Obračun po m² izolirane površine.                       U cijenu uključen sav potreban materijal i rad. </t>
  </si>
  <si>
    <t xml:space="preserve">Izolacija se izvodi na temeljnoj podlozi kombinacijom ekstrudiranog polistirena d=10cm koji se postavlja na predhodno izvedenu hidroizolaciju. Na ovaj sloj se postavlja elastificirani polistiren d=2cm te PE folija koja se obračunava ovom stavkom. Obračun po m² izolacije (ekstr. polisti. 10cm + elastif.polistiren 2cm) poda na tlu.                                             U cijenu uključen sav potreban materijal i rad. </t>
  </si>
  <si>
    <r>
      <t>Dijelovi do visine od 3m nisu obračunati ovom stavkom - predviđa se korištenje pomične skele. U nat ove stavke predviđa se dobava, montaža i demontaža cjevne fasadne skele uz vanjske zidove građevine, sa podištima od drvenih platica 48 mm, složena i ukručena prema pravilima zaštite na radu. Skela je minimalne visine 3,00 m,  maksimalne visine 4,00 m, a služi za izvođenje armiranobetonskih i fasaderskih radova. Skela mora biti u svemu izrađena prema pravilima zaštite na radu. Obračun po m</t>
    </r>
    <r>
      <rPr>
        <vertAlign val="superscript"/>
        <sz val="9"/>
        <rFont val="ISOCPEUR"/>
        <family val="2"/>
        <charset val="238"/>
      </rPr>
      <t xml:space="preserve">2 </t>
    </r>
    <r>
      <rPr>
        <sz val="9"/>
        <rFont val="ISOCPEUR"/>
        <family val="2"/>
        <charset val="238"/>
      </rPr>
      <t>montirane skele</t>
    </r>
  </si>
  <si>
    <t xml:space="preserve">Izolacija se izvodi na vanjskim zidovima prema terenu i prema otvorenom prostoru oko objekta (od visine 50cm ispod gornje kote podne podloge prizemlja) kao neventilirajući termoizolacijski sustav. Ploče toplinske izolacije od ekstrudiranog polistirena XPS deb. 8 cm. se lijepe mineralnim građ.ljepilom na hidroizolacijski premaz i dodatno učvršćuju mehaničkim pričvršćivačima (6-8kom/m2) prema uputama proizvođača. Potrošnja ca.4,5 kg/m2. Na ploče se nanosi sloj gotova masa za armiranje s organskim vezivom u koju se utapa arm.mrežica (minimalna prekidna čvrstoća 2000 N/5 cm, rastezanje 1,5 posto) od staklenih voala. Armaturna masa se nanosi po cijeloj površini i zaglađuje, potrošnja ca. 5kg/m2. Kao završni sloj nanosi se hidroizolacijski premaz do visine od 140cm iznad kote terena. Obračun po m² zida za sve komponenete navedene u stavci (ploče TI, masa za armiranje, armaturna mrežica).                                               U cijenu uključen sav potreban materijal i rad. </t>
  </si>
  <si>
    <r>
      <t>Na suhu i nosivu podlogu - ab stupove - kao završni sloj nanosi se završna kulir žbuka. Međupremaz pigmentiranim sredstvom za grundiranje prije žbukanja koje poboljšava prianjanje, po uputama proizvođača, u boji završnog premaza. Završni nanos gotove žbuke s organskim vezivom, izrazito otporne na jaki pljusak, izrazito propusne za vodenu paru, izrazito otporne na alge, koja se vrlo malo prlja. Ton po izboru projektanta. U cijenu stavke su uključeni svi završni, ugaoni i diletacioni profili, kao i spojna sredstva.</t>
    </r>
    <r>
      <rPr>
        <b/>
        <sz val="9"/>
        <rFont val="ISOCPEUR"/>
        <family val="2"/>
        <charset val="238"/>
      </rPr>
      <t xml:space="preserve"> </t>
    </r>
    <r>
      <rPr>
        <sz val="9"/>
        <rFont val="ISOCPEUR"/>
        <family val="2"/>
        <charset val="238"/>
      </rPr>
      <t>Obračun po m2 obrađenog zida</t>
    </r>
  </si>
  <si>
    <t>Dobava materijala i izvedba toplinskog fasadnog sustava. Na čistu betonsku podlogu nanijeti impregnacijski premaz. Ploče mineralne vune debljine 10 cm lijepe se mineralnim ljepilom,u ravnini, čvrsto zbijene, uz dodatno fiksiranje izolacijskih ploča pomoću odgovarajućih pričvrsnica, uz minimalnu dubinu sidrenja od 25mm (na betonsku podlogu). 
U tanki sloj armaturne mase položiti alkidno otpornu armaturnu mrežicu od staklenih vlakana (minimalne prekidne čvrstoće 2000 N/5cm, rastezanja manjeg od 1,5%). Površinu je nakon sušenja potrebno još jednom prgletati. Neophodno je da armirajući sloj ima minimalnu debljinu od 3 mm. Rubove otvora za prozore i vrata dijagonalno ojačati trakama tkanine od otprilike 20/30cm. Radnu površinu impregnirati sa pigmentiranim međupremazom sa punilom. Na tako pripremljenu podlogu nanijeti završni sloj.
Obračun po m² pročelja. U cijenu uključen sav rad i materijal.</t>
  </si>
  <si>
    <t>RIGALICA ZA ODVODNJU OBORINSKE VODE</t>
  </si>
  <si>
    <t xml:space="preserve">Dobava i montaža deckinga vanjskog prostora ispred ulaza od drva-polimernih (WPC) profila, s najmanje 50% vlakna, 30 mm visina šupljih profila.
Širina 140 mm, maksimalno opterećenje &lt;= 350 kg / m², širina fuge od 6 do 8 mm.
Dilatacijska fuga na uzdužnim spojevima 3 mm / m. Žljebasta površine gornja strana, donja strana nazubljena.
Protukliznost - razred R11
Montaža putem zavijačenih inox kopča - sustav V4a, impregnirano odgovarajućom impregnacijom.           Podkonstrukcija šuplji drvo-polimerni (WPC) profili s najmanje 50% drvenih vlakana, presjeka 60/40mm
Boja izbijeljeni hrast.
Postava okvira na razmak 500 mm, slobodno poleženih. Osiguranje protiv klizanja i pomicanja ugradnjom nerđajučih kutnih profila. Obračun po m2 ugrađenog deckinga. </t>
  </si>
  <si>
    <t xml:space="preserve">Čišćenje tijekom izvođenja radova kao i završno čišćenje pred predaju građevine na korištenje s odvozom otpadnog materijala i smeća na lokalno odlagalište za građevinski otpad i pranjem svih perivih površina.
Obračun po m² čišćenja tlocrtne površine građevine i okoliša.
</t>
  </si>
  <si>
    <t>Izrada gipskartonskih spuštenih stropova. Izrada obloga stropova jednostruko gipskartonskim pločama, debljine 12,50 mm. Ploče se pričvršćuju na tipsku podkonstrukciju visine cca 20-35cm - točna visina se određuje ovisno o postavljenim termotehničkim instalacijama. Stavka uključuje i izradu i obradu otvora za postavu rasvjetnih tijela i za postavu ventilacije. Obrada spojeva samoljepivom mrežicom i masom mješavine gipsa i aditiva s brušenjem, posebno obratiti pažnju na spoj gipskartonskih ploča sa žbukanim zidom - obrada spoja više puta sa vremenskim odmakom. Izvesti prema detaljima u tehničkim uputstvima proizvođača. Obračun po m² stropa</t>
  </si>
  <si>
    <t>PREGRADNI ZID KARTONGIPS 12,5cm</t>
  </si>
  <si>
    <t>Izrada gipskartonskog pregradnog zida. Zid se sastoji od dvostruke obloge gipskartonskim pločama debljine 2x12,5 mm sa svake strane (strana prema kupaonici obložena vodootpornim gipskartonskim pločama), s metalnom potkonstrukcijom. Ukupna debljina pregrade je 125 mm, šupljina pregrade je ispunjena mineralnom vunom debljine 75 mm. Obrada spojeva samoljepivom mrežicom i masom mješavine gipsa i aditiva. Svi spojevi pobrušeni. Posebno obratiti pažnju na spoj gipskartonskih ploča sa žbukanim zidom spojevi bandažirani/ojačani - obrada spoja više puta sa vremenskim odmakom. Površina spremna za završnu obradu ličenjem. Stavka uključuje sav rad i potreban materijal.</t>
  </si>
  <si>
    <t xml:space="preserve">ALUMINIJSKA JEDNOKRILNA FIKSNA VRATA DIM. 100X260CM. </t>
  </si>
  <si>
    <t>Izrada, dostava i montaža ostakljene stijene koja se sastoji od jednog otklopno zaokretnog krila dim.100x220cm i jednog fiksnog nadsvjetla dim. 100x40cm izrađenog od profila sa prekinutim termičkim mostom. Okov: otklopni s mogućnošću otklopa za 90°s kvakom s unutarnje i vanjske strane. Uključeni svi aluminijski opšavi, prilključak sa podom, stropom, kutevi. Ostakljenje IZO staklom: 4mm+16mm Argon + 44.1mm. Karakteristike: Ug=1,1W/m2K. U stavku uračunat sav potreban materijal za postavu i brtvljenje i rad</t>
  </si>
  <si>
    <t>Izrada, dostava i montaža ostakljene stijene koja se sastoji od jednokrilnog otklopno zaokretnog krila dim. 60x60cm izrađenog od profila sa prekinutim termičkim mostom. Kvaka s unutarnje strane. Uključeni svi aluminijski opšavi, prilključak sa podom, stropom, kutevi. Ostakljenje IZO staklom: 4mm+16mm Argon + 44.1mm PVB Lamistal low-e. Karakteristike: Ug=1,1W/m2K. U stavku uključena i izrada i montaža vanjskih klupčica iz vučenog aluminija debljine 2,5mm bojan u RAL po izboru projektanta (kao i al profil prozora). Visina blende 25mm. U stavku uračunat sav potreban materijal za postavu i brtvljenje i rad.</t>
  </si>
  <si>
    <t>prozor dim. 60x60cm</t>
  </si>
  <si>
    <t>Izrada, dostava i montaža ostakljene stijene koja se sastoji od jednog fiksnog krila izrađenog od profila sa prekinutim termičkim mostom. Uključeni svi aluminijski opšavi, prilključak sa podom, stropom, kutevi. Ostakljenje IZO staklom: 4mm+16mm Argon + 44.1mm PVB Lamistal low-e. Karakteristike: Ug=1,1W/m2K. U stavku uračunat sav potreban materijal za postavu i brtvljenje i rad.</t>
  </si>
  <si>
    <t>Izrada, dostava i montaža ostakljene stijene koja se sastoji od dva otklopno zaokretnih krila dim. 80x220cm i dva fiksna ostakljena dijela dim. 85x220cm, te dva fiksna nadsvjetla dim. 85x40 i jednim fiksnim nadsvjetlom dim. 160x40 izrađenih od profila sa prekinutim termičkim mostom. Uključeni svi aluminijski opšavi, prilključak sa podom, stropom, kutevi. Ostakljenje IZO staklom: 4mm+16mm Argon + 44.1mm PVB Lamistal low-e. Karakteristike: Ug=1,1W/m2K. U stavku uračunat sav potreban materijal za postavu i brtvljenje i rad.</t>
  </si>
  <si>
    <t>Pažljivo uklanjanje postojeće vanjske i unutarnje klima uređaje i priključke s pripadajućim nosačima i nosivim elementima). Uređaje odložiti na predviđeno mjesto u postojećem objektu u stanju za ponovnu montažu. Daljnje postupanje u dogovoru s investitorom. Obračun po komadu uklonjenog uređaja.</t>
  </si>
  <si>
    <t>Rušenje postojećih zazidanih otvora od staklenih blokova na postojećoj sjevernoj nadogradnji dim. cca 140x100cm i 120x120cm. Ruševinu deponirati na dijelu okoliša predviđenom za tu svrhu ili u kontejner. Obračun po komadu otvora bez obzira na veličinu</t>
  </si>
  <si>
    <t>Ukloniti sve postojeće priključnice i prekidače postojeće nadogradnje (prostor sanitarija i hodnika na sjevernom pročelju) i postojeća rasvjetna tijela (zidne vanjske lampe) na sjevernoj strani građevine. Osigurati privremenu instalaciju za potrebe gradiišta. Obračun po satu instalatera</t>
  </si>
  <si>
    <t>Uklanjanje betonskog parkovnog rubnjaka dužine u sjevernom dijelu okoliša. Materijal deponirati na mjestu namjenjenom za tu svrhu ili u kontejner. Obračun u m'</t>
  </si>
  <si>
    <r>
      <t>Probijanje dva otvora u fasadnom zidu. Ukupna debljina zida 55 cm. Zid od kamena/opeke žbukan s obje strane. Dimenzije otvora 90x215cm 1kom i 120cmx240cm 1kom. Rušenje izvesti pažljivo s podupiranjem i izvedbom nadvoja, sukladno projektu konstrukcije i uputama statičara. Ruševinu deponirati na dijelu okoliša predviđenom za tu svrhu. U cijeni je uračunat sav potrebni rad i materijal (oplata, beton, armatura...) uključena izvedba nadvoja i vertikalnih serklaža te završna obrada špaleta. Obračun u m</t>
    </r>
    <r>
      <rPr>
        <vertAlign val="superscript"/>
        <sz val="9"/>
        <rFont val="ISOCPEUR"/>
        <family val="2"/>
        <charset val="238"/>
      </rPr>
      <t>3</t>
    </r>
  </si>
  <si>
    <t>UKLANJANJE ŠLJUNČANO/PJEŠĆANOG SLOJA U OKOLIŠU</t>
  </si>
  <si>
    <t>UKLANJANJE DJEČJIH SPRAVA ZA IGRU</t>
  </si>
  <si>
    <t>Pažljivo uklanjanje dječjih sprava za igru. Spremanje istih na mjesto na parceli predviđenom za tu svrhu, za kasnije ponovno postavljanje. Obračun po komadu uklonjene sprave</t>
  </si>
  <si>
    <t>Uklanjanje betonske podloge cca d=15cm u sjevernom dijelu okoliša. Materijal deponirati na mjestu namjenjenom za tu svrhu ili u kontejner.U cijenu uključeno i uklanjanje antistres podloge na betonskim podlogama. Obračun u m³ podloge</t>
  </si>
  <si>
    <r>
      <t>Demontaža dva jednostrešna krova(nadogradnje sanitarija i hodnika na sjevernom pročelju) , konstrukcija drvena oslonjena na obodni zid pročelja i na zidove sjeverne nadogradnje. Rogovi dimenzija cca 14/16 cm. Pokrov - kupa kanalica/lim - na dašćanoj oplati. S krovom demontirati sve opšave i oluke. Ruševinu spustiti u prizemlje i deponirati na dijelu okoliša predviđenom za tu svrhu ili u kontejner. Obračun u m</t>
    </r>
    <r>
      <rPr>
        <vertAlign val="superscript"/>
        <sz val="9"/>
        <rFont val="ISOCPEUR"/>
        <family val="2"/>
        <charset val="238"/>
      </rPr>
      <t xml:space="preserve">2 </t>
    </r>
    <r>
      <rPr>
        <sz val="9"/>
        <rFont val="ISOCPEUR"/>
        <family val="2"/>
        <charset val="238"/>
      </rPr>
      <t>kompletno</t>
    </r>
    <r>
      <rPr>
        <vertAlign val="superscript"/>
        <sz val="9"/>
        <rFont val="ISOCPEUR"/>
        <family val="2"/>
        <charset val="238"/>
      </rPr>
      <t xml:space="preserve"> </t>
    </r>
    <r>
      <rPr>
        <sz val="9"/>
        <rFont val="ISOCPEUR"/>
        <family val="2"/>
        <charset val="238"/>
      </rPr>
      <t xml:space="preserve">uklonjenog krova s krovnom konstrukcijom - horizontalna projekcija </t>
    </r>
  </si>
  <si>
    <t>Uklanjanje betonskog opločenja u sjevernom dijelu okoliša. U cijeni uključeno rušenje postojećeg betonskog drenažnog kanala. Materijal deponirati na mjestu namjenjenom za tu svrhu ili u kontejner. Obračun u m³</t>
  </si>
  <si>
    <t>ISKOP ZA PODNU PLOČU U GRAĐEVINI</t>
  </si>
  <si>
    <t>Stavka uključuje iskop u terenu B kategorije do kote koja je podloga za nanošenje sloja tampona kao pripreme za ugradnju AB podne podloge građevine - tampon je predmet zasebne stavke. U cijeni uključen utovar viška materijala i odvoz na lokalni deponij. Dno iskopa grubo planirati na kotu ±2cm. Obračun u m³.</t>
  </si>
  <si>
    <t xml:space="preserve">BETONIRANJE ARMIRANOBETONSKE GREDE - ATIKA KROVNE TERASE </t>
  </si>
  <si>
    <t xml:space="preserve">Betoniranje betonske podloge tlačne čvrstoće C30/37 blagom, u padu 1%  za postavu drvenog deckinga i antistres podloge u okolišu), debljine 10 cm.  Betoniranje se izvodi na podlogu od nabijenog drenažnog šljunčanog materijala.  Betoniranje se vrši  uz propisano vibriranje. U cijenu je uključena dobava i ugradnja odgovarajuće armature, sav potreban materijal i rad. Obračun za m³ </t>
  </si>
  <si>
    <t xml:space="preserve">Izvođenje hidroizolacije  AB vanjskih zidova fleksibilnim polimercementnim hidroizolacijskim premazom.  Podlogu zidova pripremiti reprofilacijom gnjezda, distancera oplate, nečvrstih dijelova reparaturnim tiksotropnim sanacijskim mortom, a rubove spojeva oplate obrusiti. Zidove ovlažiti da budu "oblačno" vlažni. Zidovi prema vanjskom prostoru sa sjeverne strane objekta se izoliraju do visine +60cm od vanjskog gotovog poda, dok se ostali ukopani zidovi izoliraju po cijeloj površini. Svi detalji se izvode prema uputstvima proizvođača.
Obračun po m² razvijene površine.                      U cijenu uključen sav potreban materijal i rad. 
</t>
  </si>
  <si>
    <t xml:space="preserve">BETONIRANJE POTPORNIH ZIDOVA OKOLIŠA- NATURBETON
</t>
  </si>
  <si>
    <t xml:space="preserve">BETONIRANJE TEMELJNIH STOPA STUBIŠTA  </t>
  </si>
  <si>
    <t xml:space="preserve">Betoniranje temeljne stope presjeka 120x80x50cm i temeljne stope 200x80x50cm razredom tlačne čvrstoče C30/37 u kompletnoj četverostranoj oplati koja se obračunava ovom stavkom. U beton dodati dodatke za vodonepropusnost i plastičnost u propisanoj količini. Betoniranje  se izvodi uz propisano vibriranje i ravnanje. Obračun po m³ ugrađenog betona. </t>
  </si>
  <si>
    <t>m' - ograda ravni krov</t>
  </si>
  <si>
    <t>m' - ograda stubište</t>
  </si>
  <si>
    <t xml:space="preserve">Dobava i ugradnja gres-keramičkih pločica na podove. Pločice su prve kvalitete, veličine 30x60cm. Ugradnja u vodootporno fleksibilno građevinsko ljepilo na suhi, čisti i ravni cementni estrih i zid (sokl visine 10cm). Obračun po m² poda i m¹ sokla
</t>
  </si>
  <si>
    <r>
      <t>Izrada, dobava i postava MDF lajsni u prostorije sa podnom oblogom od linoleuma, dim. 100x20mm lakiranih  RAL po izboru projektanta. Postava kutnih lajsni ljepljenjem konstrukcijskim ljepilom, odvoz otpada nastao postavom kutnih lajsni. Obračun po m</t>
    </r>
    <r>
      <rPr>
        <vertAlign val="superscript"/>
        <sz val="9"/>
        <rFont val="ISOCPEUR"/>
        <family val="2"/>
        <charset val="238"/>
      </rPr>
      <t>1</t>
    </r>
    <r>
      <rPr>
        <sz val="9"/>
        <rFont val="ISOCPEUR"/>
        <family val="2"/>
        <charset val="238"/>
      </rPr>
      <t xml:space="preserve"> sokla. U cijenu uključen sav potreban materijal i rad
</t>
    </r>
  </si>
  <si>
    <t>m' - ograda ravni krov radijus</t>
  </si>
  <si>
    <t>Dobava materijala i izvedba toplinskog fasadnog sustava. Na čistu betonsku podlogu nanijeti impregnacijski premaz. Ploče mineralne vune debljine 3 cm lijepe se mineralnim ljepilom,u ravnini, čvrsto zbijene, uz dodatno fiksiranje izolacijskih ploča pomoću odgovarajućih pričvrsnica uz minimalnu dubinu sidrenja od 25mm (na betonsku podlogu).  
U tanki sloj armaturne mase, položiti alkidno otpornu armaturnu mrežicu od staklenih vlakana (minimalne prekidne čvrstoće 2000 N/5cm, rastezanja manjeg od 1,5%). Površinu je nakon sušenja potrebno još jednom pregletati. Neophodno je da armirajući sloj ima minimalnu debljinu od 3 mm. Rubove otvora za prozore i vrata dijagonalno ojačati trakama tkanine od otprilike 20/30cm. 
Radnu površinu impregnirati sa pigmentiranim međupremazom sa punilom.
Na tako pripremljenu podlogu nanijeti završni sloj koji nije predmet ove stavke.
Obračun po m² pročelja.                                 U cijenu uključen sav potreban materijal i rad.</t>
  </si>
  <si>
    <t>IMPREGNACIJA BETONSKIH ZIDOVA OKOLIŠA - NATUR BETON</t>
  </si>
  <si>
    <t>Stavka uključuje nanošenje impregnacijskog bezbojnog premaza za beton. Sistem impregnacije kristaliziranjem. Sve izvesti sukladno uputama i specifikaciji proizvođača. U cijeni uključen sav potreban rad i materijal. Obračun po m2 zida</t>
  </si>
  <si>
    <t>SANACIJA SJEVERNOG PROČELJA NAKON RUŠENJA POSTOJEĆIH NADOGRADNJI SANITARIJA I HODNIKA</t>
  </si>
  <si>
    <t>Stavka uključuje popravak oštećenja sjevernog zida reparaturnim mortom te izvedba završne žbuke(gruba+fina) nakon uklanjanja kompletne konstrukcije postojeće nadogradnje sjevernog hodnika i sanitarija.  Podloga mora biti ravna i spremna za nanošenje završne obloge pročelja. Obračun po m²</t>
  </si>
  <si>
    <t>ZATRPAVANJE OKO POTPORNIH ZIDOVA OKOLIŠA</t>
  </si>
  <si>
    <r>
      <t>Zatrpavanje oko izvedenih potpornih zidova do nivoa terena koji je podloga za nasipavanje drenažnoga šljunka, materijalom preostalim od iskopa. Nasipavati treba u slojevima od po max 20 cm, sa zbijanjem svakoga sloja. Modul stišljivosti Ms&gt;60MPa  što se treba dokazati metodom kružne ploče. Gornju površinu nasipanih ploha pri nasipavanju i zbijanju poplanirati (horizontirati) sa točnošću ±2 cm od projektirane kote. Obračun zatrpavanja po m</t>
    </r>
    <r>
      <rPr>
        <vertAlign val="superscript"/>
        <sz val="9"/>
        <rFont val="ISOCPEUR"/>
        <family val="2"/>
        <charset val="238"/>
      </rPr>
      <t>3</t>
    </r>
    <r>
      <rPr>
        <sz val="9"/>
        <rFont val="ISOCPEUR"/>
        <family val="2"/>
        <charset val="238"/>
      </rPr>
      <t xml:space="preserve"> u zbijenom stanju.</t>
    </r>
  </si>
  <si>
    <t xml:space="preserve">Izvođenje hidroizolacije betona za pad fleksibilnim polimercementnim hidroizolacijskim premazom. Podlogu plohe pripremiti čišćenjem, te reprofilacijom gnjezda i nečvrstih dijelova reparaturnim tiksotropnim sanacijskim mortom, a površine ovlažiti da budu "oblačno" vlažne. 
Polimercementna izolacija nanosi se u dva sloja, potrošnje: I sloj 2,0 kg/m2 + II sloj 2,0 kg/m2, ukupnog utroška 4,00 kg/m2.  četkom ili kratkodlakim valjkom. Sve prodore armature ili ankera obraditi četkom istim slojem polimercementa do visine cca 5 cm. 
Svi detalji se izvode prema uputstvima proizvođača.
U cijenu uključena izvedba holkera mikroarmiranim mortom na spoju betona za pad i a.b. zida.
Obračun po m² razvijene površine.                       U cijenu uključen sav potreban materijal i rad. </t>
  </si>
  <si>
    <t>IZRADA SEKUNDARNE HIDROIZOLACIJE TERASA NA RAVNOM KROVU I U BETONSKIM KORITIMA</t>
  </si>
  <si>
    <t>DOBAVA I POSTAVA GRANULATA I HUMUSA VRTNIH KORITA</t>
  </si>
  <si>
    <t>DRENAŽNO AKUMULACIJSKE KADICE</t>
  </si>
  <si>
    <t>SANACIJA POSTOJEĆEG OTVORA poz.V31 - NAKON UGRADNJE</t>
  </si>
  <si>
    <t>Stavka uključuje popravak oštećenja postojećeg zida reparaturnim mortom te izvedba završne žbuke(gruba+fina) nakon uklanjanja postojećih vratiju na ulazu u sanitarije škole i nakon ugradnje novih protupožarnih vratiju. Podloga mora biti ravna i spremna za nanošenje završne obloge pročelja. Obračun po komadu obrađenog otvora</t>
  </si>
  <si>
    <t>DODATNI SLOJEVI FILCA OD IGLANOG GEOTEKSTILA UNUTAR VRTNIH KORITA</t>
  </si>
  <si>
    <t>DODATNI SLOJEVI FILCA OD NETKANOG GEOTEKSTILA UNUTAR I ISPOD VRTNIH KORITA VRTNIH KORITA</t>
  </si>
  <si>
    <t xml:space="preserve">Filterski i zaštitni filc od iglanog geotekstilaSlojevi se postavljaju na vrtnom koritu na terasi ravnog krova. Obračun za sve slojeve po m². U cijenu uključen sav potreban materijal i rad. </t>
  </si>
  <si>
    <r>
      <t>Dobava i postava filca od netkanog geotekstila (=300g/m</t>
    </r>
    <r>
      <rPr>
        <sz val="9"/>
        <rFont val="Calibri"/>
        <family val="2"/>
        <charset val="238"/>
      </rPr>
      <t>²</t>
    </r>
    <r>
      <rPr>
        <sz val="9"/>
        <rFont val="ISOCPEUR"/>
        <family val="2"/>
        <charset val="238"/>
      </rPr>
      <t xml:space="preserve">) u svrhu razdvajanja slojeva toplinske izolacije XPS na ravnom krovu - terasi. Obračun po m².                   U cijenu uključen sav potreban materijal i rad. </t>
    </r>
  </si>
  <si>
    <t xml:space="preserve">Slojevi se postavljaju na TPO foliju - sloj dim. 460x160cm i 260x160 prije betoniranja monolitnog vrtnog korita na terasi ravnog krova. Sloj se postavlja također i unutar vrtog korita između dranažnih kadica  i završnog granulatno-humusnog sloja.  Obračun za sve slojeve po m². U cijenu uključen sav potreban materijal i rad. </t>
  </si>
  <si>
    <t>IZRADA HIDROIZOLACIJE VRTNIH KORITA</t>
  </si>
  <si>
    <t xml:space="preserve">Nanošenje polimercementne hidroizolacije.
Hidroizolacija se izvodi polimercementnim hidroizolacijskim premazom. Materijal se nanosi na čistu i čvrstu AB podlogu u dva sloja ukupne debljine od 2,0 mm, u svemu prema uputstvu proizvođača. Prosječna ukupna potrošnja iznosi 4 kg/m2. 
Hidroizolacija se uz zidiće podiže min. 60 cm.
U cijenu uključeno brtvljenje spojeva koje se izvodi dilatacijskom trakom od pletenog poliestera u sredini ojačanog sa gumenom trakom. 
Obračun po m² izolirane površine.                       U cijenu uključen sav potreban materijal i rad. </t>
  </si>
  <si>
    <t>PROTUKORJENSKA ZAŠTITNA PE FOLIJA</t>
  </si>
  <si>
    <t xml:space="preserve">Protukorjenska zaštitna PE folija - polietilensku foliju  postaviti sa urednim preklopima, u svim vrtnim koritima,  prema uputstvu proizvođača. Obračun po m² izolirane površine. U cijenu uključen sav potreban materijal i rad. </t>
  </si>
  <si>
    <t>Dobava i postava drenažno akumulacijske kadice PEHD tipa ispunjene granulatom d=6cm. Obračun po m² površina. Sve prema specifikacijama proizvođača. U cijenu uključen sav rad i materijal</t>
  </si>
  <si>
    <t>Dobava i postava granulata i humusa pogodnog za sadnju i koltivaciju autohtonog bilja i zelenila d=40cm. Obračun po m³. U cijenu uključen sav rad i materijal.</t>
  </si>
  <si>
    <t xml:space="preserve">BETONIRANJE ARMIRANOBETONSKOG ZIDIĆA - ZA PRIHVAT OGRADE NA TERASI RAVNOG KROVA </t>
  </si>
  <si>
    <t>Ličenje unutarnjih zidova akrilnim premazom u dva sloja, u tonovima po izboru projektanta. Prethodno obaviti sve potrebne predradnje (zaštita, impregnacija,...). Zidovi su prethodno ožbukani gipsanom žbukom i izbrušeni ili izvedeni od gipskartona. Bojani zidovi moraju biti potpuno jednoličnoga tona. Obračun po m² obrade razvijenih površina</t>
  </si>
  <si>
    <t>Ličenje unutarnjih stropova akrilnim premazom u dva sloja, u tonovima po izboru projektanta. Prethodno obaviti sve potrebne predradnje (zaštita, impregnacija,...). Stropovi su izvedeni kao spušteni stropovi od kartongipsa. Bojani stropovi moraju biti potpuno jednoličnoga tona. Obračun po m² obrade razvijenih površina</t>
  </si>
  <si>
    <t>poz. B.04, B.05, B.06, B.07, B.08, B.09, B.11, B.13       dim. 90x13cm</t>
  </si>
  <si>
    <r>
      <t xml:space="preserve">Pragovi se izrađuju od kamena tipa Veselje Unito ili jednakovrijedno______________ </t>
    </r>
    <r>
      <rPr>
        <b/>
        <sz val="9"/>
        <rFont val="ISOCPEUR"/>
        <family val="2"/>
        <charset val="238"/>
      </rPr>
      <t>završne obrade anticato</t>
    </r>
    <r>
      <rPr>
        <sz val="9"/>
        <rFont val="ISOCPEUR"/>
        <family val="2"/>
        <charset val="238"/>
      </rPr>
      <t>, presjeka 13x3cm. Linija praga odmaknuta od linije završne obrade fasade 2,0cm. Izloženi vanjski rub pobrušeni pod kutem od 45° 3x3mm. Sa gornje strane na udaljenosti od 3cm od špaleta, paralelno sa špaletom, sa svake strane izraditi po jedan utor presjeka 10x3mm za oticanje vode. Prije izrade mjere provjeriti u naravi. Montaža lijepljenjem u fleksibilno građevinsko ljepilo. Obračun po kom praga.</t>
    </r>
  </si>
  <si>
    <r>
      <t xml:space="preserve">Dobava i postava tipskog betonskog parkovnog rubnjaka na spoju betonske podloge u okolišu i ozelenjene površine u okolišu. Presjek cca. 10x20cm. U cijeni stavke iskop i betoniranje temelja postavom rubnjaka. </t>
    </r>
    <r>
      <rPr>
        <b/>
        <sz val="9"/>
        <rFont val="ISOCPEUR"/>
        <family val="2"/>
      </rPr>
      <t>Dijelovi rubnjaka izvode se u radiusu, prema nacrtnoj dokumentaciji - cca 40%.</t>
    </r>
    <r>
      <rPr>
        <sz val="9"/>
        <rFont val="ISOCPEUR"/>
        <family val="2"/>
      </rPr>
      <t xml:space="preserve"> Obračun po m</t>
    </r>
    <r>
      <rPr>
        <vertAlign val="superscript"/>
        <sz val="9"/>
        <rFont val="ISOCPEUR"/>
        <family val="2"/>
      </rPr>
      <t>1</t>
    </r>
    <r>
      <rPr>
        <sz val="9"/>
        <rFont val="ISOCPEUR"/>
        <family val="2"/>
      </rPr>
      <t xml:space="preserve"> ugrađenih rubnjaka
</t>
    </r>
  </si>
  <si>
    <r>
      <t xml:space="preserve">Betoniranje a.b. zidića d=20cm razredom tlačne čvrstoče C25/30 u kompletnoj dvostranoj oplati koja se obračunava ovom stavkom; h=35cm odn. do visine atike na poziciji razdvajanja prohodnog i neprohodnog ravnog krova te na dodiru sa postojećom građevinom; sukladno izvedbenom projektu - za sidreni prihvat čelične ograde. </t>
    </r>
    <r>
      <rPr>
        <b/>
        <sz val="9"/>
        <rFont val="ISOCPEUR"/>
        <family val="2"/>
        <charset val="238"/>
      </rPr>
      <t>U jediničnu cijenu stavke uključiti izradu, montažu i demontažu raznih umetaka (kalupa).</t>
    </r>
    <r>
      <rPr>
        <sz val="9"/>
        <rFont val="ISOCPEUR"/>
        <family val="2"/>
        <charset val="238"/>
      </rPr>
      <t xml:space="preserve"> U beton dodati dodatke za plastičnost u propisanoj količini. U zidovima se postavljaju rupe za prolaz instalacija odvodnje i druge, prema nacrtima instalacija. Betoniranje  se izvodi uz propisano vibriranje. Obračun po m³ ugrađenog betona. U cijenu uključen sav potreban materijal i rad.</t>
    </r>
  </si>
  <si>
    <r>
      <t xml:space="preserve">Ograda se izrađuje od vruće pocinčanog i toplo bojanog čelika sve RAL 9007, mat obrada, od čeličnih profila ispune 50x6mm koji se ugrađuju na gorni kružni profil Ø60mm koji služi kao rukohvat i donji horizontalni profil (60x10mm). Ispuna od čeličnih profila na međusobnom razmaku od 10cm. Visina ograde je 110cm od kote gotovog poda. Varovi brušeni. Ograda se sidri u atiku ravnog krova čel. profilima 60x10mm na pravilnom razmaku (cca. 60cm) koji se pričvršćuju za donji horizontalni profil (60x10mm). Sidreni profili se pričvršćuju preko sidrenih pločica za ab atike. </t>
    </r>
    <r>
      <rPr>
        <b/>
        <sz val="9"/>
        <rFont val="ISOCPEUR"/>
        <family val="2"/>
      </rPr>
      <t>Dijelovi ograde izvode se u radiusu, prema nacrtnoj dokumentaciji - cca 25%</t>
    </r>
    <r>
      <rPr>
        <sz val="9"/>
        <rFont val="ISOCPEUR"/>
        <family val="2"/>
        <charset val="238"/>
      </rPr>
      <t>. Statičku provjeru ograde daje izvođač. Obračun po m' ograde. U cijenu uključen sav potreban materijal i rad.</t>
    </r>
  </si>
  <si>
    <t>Ograda se izrađuje od vruće pocinčanog i lakiranog čelika - boja RAL 9007, mat obrada, od čeličnih pravokutnih vertikalnih i horizontalnih profila 50x50x2mm. Vertikalna ispuna se ugrađuje na gornji i donji horizontalni profil (50x8mm) s rasterom od 12cm. Visina ograde je 110cm od kote gotovog poda. Varovi brušeni. Profili se pričvršćuju preko sidrenih pločica za ab ploče/zidove. U stavku uključena i izrada čeličnog  portuna dim. 90x110, okvir napravljen od dva vertikalna i dva horizontalna pravokutna profila dim. 50x50x2mm čije šarke se pričvršćuju bočno na vertikalu ograde, te vertikalnom ispunom kao i ograda. Vertikalni Profili se pričvršćuju preko sidrenih pločica za ab temelje u okolišu. Statičku provjeru ograde daje izvođač. Obračun po m' ograde. U cijenu uključen sav potreban materijal i rad.</t>
  </si>
  <si>
    <t>IZRADA, DOPREMA I MONTAŽA  OGRADE U OKOLIŠU PRIZEMLJA</t>
  </si>
  <si>
    <t xml:space="preserve">Dobava i postavljanje ekološke jednoslojne TPO hidroizolacijske membrane.
Hidroizolacijske membrane se polažu na razdjelni sloj ili izravno na toplinsku izolaciju i ugrađuju u sustavu mehanički pričvrščenih membrana, uz upotrebu vijaka odgovarajućih za zatečenu podlogu. Rubovi membrana se međusobno preklapaju i zavaruju vrućim zrakom kako bi se postigao potpuno homogen spoj. Uz zidove objekta membrana se uzdiže do završne visine i zavaruje na pričvršćeni lim. Sve spojeve izvesti na način da se osigura vodotijesnost membrane. Izvoditelj treba imati radnike s odgovarajućim iskustvom, obučene i ovlaštene od proizvođača materijala. U cijenu uključena i postava kutne lajsne odn. izrada i postava kutne letvice u zidu betonskog korita radi podizanja TPO folije i varenja za istu. Sve prema detalju iz izvedbenog projekta.
Stavka uključuje horizontalne i vertikalne površine.
Obračun po m² razvijene površine hidroizolacije.         U cijenu uključen sav potreban materijal i rad. </t>
  </si>
  <si>
    <t xml:space="preserve">TOPLINSKA IZOLACIJA PLOČAMA MINERALNE VUNE DEBLJINE 3cm (atika ravnog krova i špalete otvora na pročeljima)
</t>
  </si>
  <si>
    <r>
      <t>Dobava i postava tipskog betonskog parkovnog rubnjaka - ravni rubnjak s jednim skošenim rubom 6/20x100 cm - na spoju opločnjaka i ozelenjene površine u okolišu. U cijeni stavke iskop i betoniranje temelja postavom rubnjaka. Obračun po m</t>
    </r>
    <r>
      <rPr>
        <vertAlign val="superscript"/>
        <sz val="9"/>
        <rFont val="ISOCPEUR"/>
        <family val="2"/>
        <charset val="238"/>
      </rPr>
      <t>1</t>
    </r>
    <r>
      <rPr>
        <sz val="9"/>
        <rFont val="ISOCPEUR"/>
        <family val="2"/>
        <charset val="238"/>
      </rPr>
      <t xml:space="preserve"> ugrađenih rubnjaka.
</t>
    </r>
  </si>
  <si>
    <r>
      <t xml:space="preserve">Strojni i ručni utovar viška materijala te odvoz na lokalni deponij na udaljenosti do 15km. U cijeni rada uključen i trošak deponiranja građevnog materijala. Obračun u m³ sraslom stanju. </t>
    </r>
    <r>
      <rPr>
        <b/>
        <sz val="9"/>
        <rFont val="ISOCPEUR"/>
        <family val="2"/>
        <charset val="238"/>
      </rPr>
      <t>U jediničnu cijenu uračunati faktor rastresitosti.</t>
    </r>
  </si>
  <si>
    <t>Dobava i ugradnja toplinske izolacije od mineralne vune  d=5cm pod betonsku ploču ravnog krova. Dobava i ugradnja izolacije od mineralne vune d=5cm na podgled ravnog krova nad otvorenim dijelom. Obračun po m² izolacije krova. U cijenu uključen sav potreban materijal i rad. - m² - mineralna vuna 5cm</t>
  </si>
  <si>
    <t xml:space="preserve">Rušenje vanjskih nosivih zidova zidanih blok opekom s obostranom žbukom ili keramičkim opločenjem. Debljina zidova koji se ruše 25cm. Sa zidovima srušiti i nadvoje otvora vrata. Ruševinu deponirati na dijelu okoliša predviđenom za tu svrhu. Radove izvoditi uz stalni nadzor statičara, sukladno projektnoj dokumentaciji. Obračun po m³ rušenja nosivih zidova sa rušenjem nadvoja. </t>
  </si>
  <si>
    <t xml:space="preserve">Rušenje pregradnih zidova zidanih opekom s obostranom žbukom ili keramičkim opločenjem. Debljina zidova koji se ruše 10 - 15 cm. S pregradama srušiti i nadvoje otvora vrata. Ruševinu deponirati na dijelu okoliša predviđenom za tu svrhu. Obračun po m³ rušenja pregradnih zidova sa rušenjem nadvoja </t>
  </si>
  <si>
    <t xml:space="preserve">BETONIRANJE ARMIRANOBETONSKIH STUPOVA - građevine vani  </t>
  </si>
  <si>
    <t xml:space="preserve">BETONIRANJE ARMIRANOBETONSKIH STUPOVA - unutar građevine  </t>
  </si>
  <si>
    <t>Betoniranje betonske podloge d=15cm na tlu tlačne čvrstoće C30/37. U beton dodati dodatke za plastičnost i vodonepropusnost u propisanoj količini. Betoniranje se izvodi uz propisano vibriranje. U ploči/podlozi se postavljaju rupe i otvori za prolaz instalacija odvodnje i druge, prema nacrtima instalacija. Obračun po m³ ugrađenog betona s oplatom.</t>
  </si>
  <si>
    <r>
      <t>Betoniranje podložnog betona ispod temeljnih traka. razredom tlačne čvrstoće C12/15 u sloju debljine 10cm, širine cca 170cm. (10 cm dodatno sa svake strane ruba temelja) .Poravnavanje površine podložnog betona sa točnošću ±0,5 cm. Obračun po m</t>
    </r>
    <r>
      <rPr>
        <vertAlign val="superscript"/>
        <sz val="9"/>
        <rFont val="Calibri"/>
        <family val="2"/>
        <charset val="238"/>
      </rPr>
      <t>3</t>
    </r>
    <r>
      <rPr>
        <sz val="10.35"/>
        <rFont val="ISOCPEUR"/>
        <family val="2"/>
        <charset val="238"/>
      </rPr>
      <t xml:space="preserve"> </t>
    </r>
    <r>
      <rPr>
        <sz val="9"/>
        <rFont val="ISOCPEUR"/>
        <family val="2"/>
        <charset val="238"/>
      </rPr>
      <t>betonske podloge ispod temelja.</t>
    </r>
  </si>
  <si>
    <r>
      <t>Dobavljanje te nasipavanje, razastiranje i nabijanje prirodnog drenažnog šljunčanog materijala za  izradu šljunčane podloge i sloja pijeska ispod betonske podloge natkrivene terase i prostora za dječju igru na terenu debljine 20cm. Nasipavanje izvesti  sa zbijanjem. Modul stišljivosti Ms&gt;60MPa. Površina nasipanog i zbijenog tampona mora biti izvedena s preciznošću ±1cm od projektirane kote. Kontrolu zbijenosti vršiti metodom kružne ploče. Obračun zatrpavanja po m</t>
    </r>
    <r>
      <rPr>
        <vertAlign val="superscript"/>
        <sz val="9"/>
        <rFont val="ISOCPEUR"/>
        <family val="2"/>
        <charset val="238"/>
      </rPr>
      <t>3</t>
    </r>
    <r>
      <rPr>
        <sz val="9"/>
        <rFont val="ISOCPEUR"/>
        <family val="2"/>
        <charset val="238"/>
      </rPr>
      <t xml:space="preserve"> u zbijenom stanju.</t>
    </r>
  </si>
  <si>
    <t>Prekid kapilarne vlage trakastih temelja izvođenjem  fleksibilnog polimercementnog premaza. 
Premazuje se kompletna gornja površina trakastih temelja u dva sloja u svemu prema uputstvu proizvođača.
Obračun po m² obrađene površine.                        U cijenu uključen sav materijal i rad te brtvljenje radnih spojeva waterstop trakom (stavka 504.)</t>
  </si>
  <si>
    <r>
      <t xml:space="preserve">Brtvljenje radnih prekida - spojeva AB temeljne podloge i vanjskih AB zidova.
Brtvljenje vršiti ugradnjom waterstop trake. Traka se sastoji od 75% prirodnog natrijevog bentonita i 25% butil gume, presjeka 25 x 20 mm. Waterstop traka se mehanički pričvršćuje za podlogu preko pocinčane mrežice. Waterstop traka treba biti pokrivena s najmanje 7,5 cm zdravog betona sa svake strane.
 Svi detalji se izvode prema uputstvima proizvođača.
Traku postaviti i na svakom prekidu beoniranja.
</t>
    </r>
    <r>
      <rPr>
        <i/>
        <sz val="9"/>
        <rFont val="ISOCPEUR"/>
        <family val="2"/>
        <charset val="238"/>
      </rPr>
      <t>Točna količina eventualnih radnih prekida betoniranja AB ploče i AB vanjskih zidova odredit će se na temelju plana betoniranja ili tijekom rada</t>
    </r>
    <r>
      <rPr>
        <sz val="9"/>
        <rFont val="ISOCPEUR"/>
        <family val="2"/>
        <charset val="238"/>
      </rPr>
      <t xml:space="preserve">.
Obračun po m' ugrađene trake. U cijenu uključen sav potreban materijal i rad. Uključeno u stavku </t>
    </r>
    <r>
      <rPr>
        <b/>
        <sz val="9"/>
        <rFont val="ISOCPEUR"/>
        <family val="2"/>
      </rPr>
      <t>501</t>
    </r>
    <r>
      <rPr>
        <sz val="9"/>
        <rFont val="ISOCPEUR"/>
        <family val="2"/>
        <charset val="238"/>
      </rPr>
      <t xml:space="preserve">
</t>
    </r>
  </si>
  <si>
    <t>m² - ekstr.polistiren 10cm i elastif. polistiren 2cm</t>
  </si>
  <si>
    <t>ZIDANJE NOSIVIH ZIDOVA BLOK OPEKOM d=20cm - spremište na ravnom krovu</t>
  </si>
  <si>
    <t xml:space="preserve">IZRADA TOPLINSKE IZOLACIJE SPREMIŠTA NA RAVNOM KROVU </t>
  </si>
  <si>
    <t>Dobava i ugradnja toplinske izolacije od mineralne vune  d=3cm na zid od opeke. Obračun po m² izolacije zida. U cijenu uključen sav potreban materijal i rad te završni sloj tankoslojne žbuke kao ETICS sustav. - m² - mineralna vuna 3cm i tankoslojna žbuka</t>
  </si>
  <si>
    <t>BETONIRANJE ARMIRANOBETONSKIH VRTNIH KORITA - NATURBETON</t>
  </si>
  <si>
    <t>Betoniranje 11 a.b. monolitnih vrtnih korita razredom tlačne čvrstoće C25/30 u kompletnoj potrebnoj glatkoj oplati koja se obračunava ovom stavkom. 8 korita se sastoji od ploče dim. 400x100x10cm te a.b. zidića d=15cm i h=90cm, dok su 3 korita ploče dim. 200x100x10cm. U beton dodati dodatke za plastičnost u propisanoj količini. Betoniranje se izvodi uz propisano vibriranje.  Obračun po m³ ugrađenog betona. Napomena: u cijenu uključena i postava čeličnih nehrđajućih cijevi kroz a.b. zid - INOX promjera 2 cm radi oticanja vode na TPO foliju ravnog krova</t>
  </si>
  <si>
    <t>BETONIRANJE ARMIRANOBETONSKE KROVNE PLOČE spremišta na ravnom krovu - u padu</t>
  </si>
  <si>
    <r>
      <t xml:space="preserve">Betoniranje a.b. ploča d=15 razredom tlačne čvrstoče C25/30 i u oplati koja se obračunava ovom stavkom. </t>
    </r>
    <r>
      <rPr>
        <sz val="9"/>
        <rFont val="ISOCPEUR"/>
        <family val="2"/>
      </rPr>
      <t>U jediničnu cijenu stavke uključiti izradu, montažu i montažu raznih umetaka (kalupa) za otvore i prodora u ploči.</t>
    </r>
    <r>
      <rPr>
        <b/>
        <sz val="9"/>
        <rFont val="ISOCPEUR"/>
        <family val="2"/>
        <charset val="238"/>
      </rPr>
      <t xml:space="preserve"> </t>
    </r>
    <r>
      <rPr>
        <sz val="9"/>
        <rFont val="ISOCPEUR"/>
        <family val="2"/>
        <charset val="238"/>
      </rPr>
      <t>U beton dodati dodatke za plastičnost i vodonepropusnost u propisanoj količini. U pločama se postavljaju rupe i otvori za prolaz instalacija odvodnje i druge. Betoniranje  se izvodi uz propisano vibriranje. Obračun po m³ ugrađenog betona. U stavci uključen sav potreban materijal i rad</t>
    </r>
  </si>
  <si>
    <t>POPLOČENJE KROVNE TERASE KULIR PLOČAMA NA PPODLOŠCIMA</t>
  </si>
  <si>
    <t xml:space="preserve">Dobava i postava kulir gotovih punih elemenata, dim. 40x40cm i debljine 3,5-4cm. Ploče se postavljaju odn. pvc podloške/distancere koji su obračunati ovom stavkom, sukladno proizvođačkoj specifikaciji. Obračun po m². U cijenu uključen sav potreban materijal i rad. </t>
  </si>
  <si>
    <t>WPC DECKING U OKOLIŠU</t>
  </si>
  <si>
    <t>Izrada, dobava i ugradnja dekorativnog šljunka-oblutaka na prethodno pripremljenoj podlozi granulacije cca- 8-16mm u sloju debljine 5-7cm. Sloj se ugrađuje na nabijeni tampon u okolišu te na hidroizolaciju s geotekstilom na neprohodnom ravnom krovu. Obračun po m² materijala</t>
  </si>
  <si>
    <t>Dobava, doprema i montaža tipske rigalice za TPO membranu za odvodnju oborinske vode sa plaštom ø60mm. Rigalica se ugrađuje na krov spremišta na terasi ravnog krova.
Obračun po komadu.</t>
  </si>
  <si>
    <t>REVIZIONA STROPNA VRATAŠCA</t>
  </si>
  <si>
    <t xml:space="preserve">Obračun po komadu izvedenih i postavljenih revizionih vratašca izvedenih u gipskartonskom spuštenom stropu dim. 60x60cm. Točnu poziciju definirati prema projektu termoinstalacija. Obračun po komadu </t>
  </si>
  <si>
    <t xml:space="preserve">OSTAKLJENA DVOKRILNA VRATA DIM. 160x260CM. </t>
  </si>
  <si>
    <t>prozor dim. 100x260cm</t>
  </si>
  <si>
    <t>POZ. VRATA - V90 DIM. 90/210</t>
  </si>
  <si>
    <r>
      <t xml:space="preserve">DRVENA SOBNA JEDNOKRILNA ZAOKRETNA VRATA </t>
    </r>
    <r>
      <rPr>
        <b/>
        <sz val="9"/>
        <rFont val="ISOCPEUR"/>
        <family val="2"/>
        <charset val="238"/>
      </rPr>
      <t>dim. 90x210cm</t>
    </r>
    <r>
      <rPr>
        <sz val="9"/>
        <rFont val="ISOCPEUR"/>
        <family val="2"/>
        <charset val="238"/>
      </rPr>
      <t xml:space="preserve"> - vidi predopis. Debljina zida od 10 - 25cm, mjere provjeriti u naravi. Oznaka sheme i smjer otvaranja prema - vidi tlocrte. Obračun po komadu ugrađenih vrata</t>
    </r>
  </si>
  <si>
    <t>vrata dim. 90/210cm</t>
  </si>
  <si>
    <t>UNUTARNJE MDF - DRVENE KLUPČICE</t>
  </si>
  <si>
    <t>Dobava i ugradnja keramičkih pločica na zidove kupaonica. Pločice su prve kvalitete, veličine 30x60cm. Ugradnja u vodootporno fleksibilno građevinsko ljepilo na suhi, čisti i ravni zid. Pločice se postavljaju do visine 240cm. Obračun po m² zida. U cijenu uključen materijal i postava pločica s uključenim ljepilom, fugirmasom i kutnim profilima</t>
  </si>
  <si>
    <t xml:space="preserve">IZRADA, DOPREMA I UGRADNJA KAMENE POKLOPNICE - na obodnoj atici ravnog krova i zidiću </t>
  </si>
  <si>
    <r>
      <t xml:space="preserve">Poklopnica atike se izrađuju od kamena tipa Unito Veselje ili jednakovrijedno_________________ </t>
    </r>
    <r>
      <rPr>
        <b/>
        <sz val="9"/>
        <rFont val="ISOCPEUR"/>
        <family val="2"/>
        <charset val="238"/>
      </rPr>
      <t>završne obrade anticato</t>
    </r>
    <r>
      <rPr>
        <sz val="9"/>
        <rFont val="ISOCPEUR"/>
        <family val="2"/>
        <charset val="238"/>
      </rPr>
      <t xml:space="preserve">, presjeka 33x5cm. Linija poklopnice odmaknuta od linije ruba zida 2,0cm. Izloženi vanjski rub pobrušeni pod kutem od 45° 3x3mm. Prije izrade mjere provjeriti u naravi. Montaža lijepljenjem u fleksibilno građevinsko ljiepilo. Obračun po m' poklopnice. </t>
    </r>
    <r>
      <rPr>
        <b/>
        <sz val="9"/>
        <rFont val="ISOCPEUR"/>
        <family val="2"/>
      </rPr>
      <t>Dijelovi poklopnica izvode se u radiusu, prema nacrtnoj dokumentaciji - cca 25%.</t>
    </r>
    <r>
      <rPr>
        <sz val="9"/>
        <rFont val="ISOCPEUR"/>
        <family val="2"/>
        <charset val="238"/>
      </rPr>
      <t xml:space="preserve"> U cijenu uključen sav pričvrsni materijal i rad.</t>
    </r>
  </si>
  <si>
    <t>BETONSKI PARKOVNI RUBNJACI - OPCIJA</t>
  </si>
  <si>
    <t>Gletanje zidova alabaster gipsom ili pastom u više slojeva s strojnim brušenjem svakog sloja posebno, ukupne debljine minimum 1 mm. Obračun po m² gletanja razvijenih površina</t>
  </si>
  <si>
    <t xml:space="preserve">Dobava i sadnja trave. Obračun po m² ozelenjenih površina U cijenu uključen sav rad i materijal
</t>
  </si>
  <si>
    <t>Stavka uključuje pokrivanje/opšav atike zida spremišta na krovu pocinčanim platificiranim vruče bojanim čeličnim limom R.Š. 40cm, RAL po izboru projektanta sa svim pripadajućim pričvrsnim priborom. Opšav se izvodi u radijusu sukladno nacrtima.
Obračun za komplet radove po m².</t>
  </si>
  <si>
    <r>
      <t xml:space="preserve">Betoniranje a.b. greda d=20cm razredom tlačne čvrstoče C25/30 u kompletnoj dvostranoj oplati koja se obračunava ovom stavkom, sjelomično se izvodi u radiusu. </t>
    </r>
    <r>
      <rPr>
        <b/>
        <sz val="9"/>
        <rFont val="ISOCPEUR"/>
        <family val="2"/>
        <charset val="238"/>
      </rPr>
      <t>U jediničnu cijenu stavke uključiti izradu, montažu i demontažu raznih umetaka (kalupa) za otvore, oplatu otvora i prodora u zidovima.</t>
    </r>
    <r>
      <rPr>
        <sz val="9"/>
        <rFont val="ISOCPEUR"/>
        <family val="2"/>
        <charset val="238"/>
      </rPr>
      <t xml:space="preserve"> U beton dodati dodatke za plastičnost u propisanoj količini. U zidovima se postavljaju rupe za prolaz instalacija odvodnje i druge, prema nacrtima instalacija. Betoniranje  se izvodi uz propisano vibriranje. Na spoju betonskih zidova i temelja se ugrađuje ekspandirajuća aguastop traka obrađena zasebnom stavkom. Obračun po m³ ugrađenog betona. U cijenu uključen sav potreban materijal i rad.</t>
    </r>
  </si>
  <si>
    <t xml:space="preserve">Brtvljenje prodora (npr. kanalizacijske cijevi ) kroz hidroizolaciju bentonitnom pastom ili granulama. Pasta ili granule se apliciraju na mjestu oko prodora kroz hidroizolaciju oblikovanjem zatvorene brtve u debljini od 4,00 cm.
Brtvljenje prodora kroz AB ploču ili zid waterstop trakom. Traka se sastoji od 75% prirodnog natrijevog bentonita i 25% butil gume, presjeka 25 x 20 mm. Waterstop trakom se obavija prodor, uz stezanje žicom gdje je to potrebno. Waterstop traka treba biti pokrivena s najmanje 7,50 cm zdravog betona sa svake strane. 
Na prodoru cijevi kroz bentonitnu membranu na zidu postavlja se osiguranje dodatnom trakom min. 10 cm veća od profila cijevi, pričvršćena na zid i 10 cm omotana oko cijevi i stegnuta žicom.
Svi detalji se izvode prema uputstvima proizvođača.
Obračun po kom. obrađenog prodora.
</t>
  </si>
  <si>
    <t>BETONSKI PARKOVNI RUBNJACI-opcija</t>
  </si>
  <si>
    <r>
      <t xml:space="preserve">Betoniranje a.b. ploča d=25 razredom tlačne čvrstoče C25/30 i u oplati koja se obračunava ovom stavkom. </t>
    </r>
    <r>
      <rPr>
        <b/>
        <sz val="9"/>
        <rFont val="ISOCPEUR"/>
        <family val="2"/>
        <charset val="238"/>
      </rPr>
      <t xml:space="preserve">U jediničnu cijenu stavke uključiti izradu, montažu i demontažu raznih umetaka (kalupa) za otvore i prodora u ploči. </t>
    </r>
    <r>
      <rPr>
        <sz val="9"/>
        <rFont val="ISOCPEUR"/>
        <family val="2"/>
        <charset val="238"/>
      </rPr>
      <t>U beton dodati dodatke za plastičnost i vodonepropusnost u propisanoj količini. U pločama se postavljaju rupe i otvori za prolaz instalacija odvodnje i druge, prema nacrtima instalacija. Betoniranje  se izvodi uz propisano vibriranje. Dijelovi ploče u radiusu. Obračun po m³ ugrađenog betona. U stavci uključen sav potreban materijal i rad</t>
    </r>
  </si>
  <si>
    <t>Izrada fasadnih utora u termoizolacijskom fasadnom sustavu</t>
  </si>
  <si>
    <r>
      <rPr>
        <b/>
        <sz val="9"/>
        <rFont val="ISOCPEUR"/>
        <family val="2"/>
      </rPr>
      <t>OBNOVA POSTOJEĆIH PROČELJA - mineralna vuna 8cm</t>
    </r>
    <r>
      <rPr>
        <b/>
        <sz val="9"/>
        <color rgb="FF00B050"/>
        <rFont val="ISOCPEUR"/>
        <family val="2"/>
        <charset val="238"/>
      </rPr>
      <t xml:space="preserve">
</t>
    </r>
  </si>
  <si>
    <t xml:space="preserve">Ugradnja dekorativnih elemenata glatke završne obrade - erte vrata i prozora </t>
  </si>
  <si>
    <t>ENERGETSKA OBNOVA POSTOJEĆE GRAĐEVINE</t>
  </si>
  <si>
    <r>
      <t>BETONSKE PODLOGE U OKOLIŠU</t>
    </r>
    <r>
      <rPr>
        <sz val="9"/>
        <rFont val="ISOCPEUR"/>
        <family val="2"/>
        <charset val="238"/>
      </rPr>
      <t xml:space="preserve"> </t>
    </r>
  </si>
  <si>
    <r>
      <t xml:space="preserve">BETONIRANJE BETONA ZA PAD </t>
    </r>
    <r>
      <rPr>
        <sz val="9"/>
        <rFont val="ISOCPEUR"/>
        <family val="2"/>
        <charset val="238"/>
      </rPr>
      <t>(u cvijetnjacima, na krovnoj ploči; terasi)</t>
    </r>
  </si>
  <si>
    <t>IZRADA GIPSKARTONSKE OBLOGE STROPA - DIJELOVI ISPOD DRVENIH ROGOVA I KLIJEŠTA</t>
  </si>
  <si>
    <t>TOPLINSKA IZOLACIJA POSTOJEĆEG SPUŠTENOG STROPA</t>
  </si>
  <si>
    <t xml:space="preserve">UKLANJANJE/RUŠENJE POSTOJEĆIH MEĐUKATNIH VIJENACA PROČELJA </t>
  </si>
  <si>
    <t xml:space="preserve">Dobava materijala i izrada gips kartonske obloge stropa koja se sastoji od jednostruke obloge tipskim gipskartonskim pločama, debljine 12,5 mm. Ukupna debljina obloge između rogova stropa 6,0cm, šupljina iza stropa je ispunjena mineralnom vunom debljine 50 mm. Obrada spojeva akrilnim bijelim kitom. Površina spremna za završnu obradu ličenjem. Obračun po m² stropa i m² postavljene vune </t>
  </si>
  <si>
    <t>UGRADNJA MEĐUKATNOG  VIJENCA</t>
  </si>
  <si>
    <t>Dobava, doprema i postava toplinske izolacije od mineralne vune d=10 cm polaganjem na postojeći spušteni strop / tavan postojeće građevine - dijela vrtića. Pristup tavanu preko otvora u ploči. Obračun po m² postavljene toplinske izolacije.</t>
  </si>
  <si>
    <r>
      <t xml:space="preserve">Nakon odgovarajućeg stvrdnjavanja morta za lijepljenje izbušiti rupe dubine 35 mm (u nosivoj podlozi) i postaviti pričvrsnice s pocinčanim čeličnim vijkom tako da ispod svake pričvrsnice bude sloj ljepila. Duljina sidrenja u nosivoj betonskoj podlozi min. 25 mm. Koeficijent točkastog prijenosa topline 0,001 W/K. Promjer tanjura pričvrsnice 90 mm.  Način bušenja prilagoditi podlozi. Broj pričvrsnica prema proračunu (min. 6 kom/m²). Armaturnu mrežicu od staklenih vlakana, otpornu na lužine postaviti u temeljnu žbuku tako da je potpuno prekrivena njome. Preklapanje armaturne mrežice minimalno 10 cm. Temeljnu žbuku nanijeti u debljini od 3 mm. Obavezno dodatno ojačanje uglova otvora dijagonalno postavljenim mrežicama dimenzija 20x40 cm ili 30x50 cm. </t>
    </r>
    <r>
      <rPr>
        <b/>
        <sz val="9"/>
        <rFont val="ISOCPEUR"/>
        <family val="2"/>
      </rPr>
      <t xml:space="preserve">Završna dekorativna obrada                 </t>
    </r>
    <r>
      <rPr>
        <sz val="9"/>
        <rFont val="ISOCPEUR"/>
        <family val="2"/>
      </rPr>
      <t xml:space="preserve">Nanijeti međupremaz otporan na alkalije koji poboljšava prionjivost završnog sloja. Koristiti međupremaz na bazi disperzije s punilom i pigmentom u tonu završnog sloja. Na površinu nanijeti i strukturirati završnu žbuku grebane strukture na bazi silikonske  smole. Završna žbuka se odlikuje velikom propusnosti vodene pare te sadrži zaštitni konzervirajući film koji usporava razvoj algi i gljivica na fasadnoj površini.
</t>
    </r>
  </si>
  <si>
    <t>Slabo držeću žbuku ukloniti na svim pročeljima građevine. Podloga mora biti očišćena od svih labavih, dotrajalih djelova i spremna za nanošenje novog fasadnog sustava. Ruševinu deponirati na dijelu okoliša predviđenom za tu svrhu. Obračun po m2</t>
  </si>
  <si>
    <r>
      <t xml:space="preserve">OTUCANJE POSTOJEĆE VANJSKE VAPNENE ŽBUKE PROČELJA - </t>
    </r>
    <r>
      <rPr>
        <b/>
        <sz val="9"/>
        <color rgb="FFFF0000"/>
        <rFont val="ISOCPEUR"/>
        <family val="2"/>
      </rPr>
      <t>(IZVODI SE NAKON UVIDA POSTOJEĆEG STANJA)</t>
    </r>
  </si>
  <si>
    <t xml:space="preserve">Pažljivo uklanjanje međukatnih vijenaca pročelja .Ruševinu deponirati na dijelu okoliša predviđenom za tu svrhu. Obračun po m' uklonjenog vijenca. </t>
  </si>
  <si>
    <t>OPĆI UVJETI</t>
  </si>
  <si>
    <t>nava prema važečim građevinskim normama.</t>
  </si>
  <si>
    <t>SADRŽAJ TROŠKOVNIKA GRAĐEVINSKO - OBRTNIČKIH RADOVA</t>
  </si>
  <si>
    <t>SVEUKUPNO od 1. do 4. (kn)</t>
  </si>
  <si>
    <t>PDV 25%</t>
  </si>
  <si>
    <t>SVEUKUPNO od 1. do 4. s pdv-om (kn)</t>
  </si>
  <si>
    <t>CIJENA (kn bez PDV-a)</t>
  </si>
  <si>
    <t>U cijeni svakog rada uključena sva potrebna sredstva za rad, režijski troškovi najma alata i prijevoznih sredstava, radne skele, sredstva za osiguranje ljudi, radnih sredstava i samog gradilišta.</t>
  </si>
  <si>
    <t>Geodetsko nalaganje građevine i okoliša, sa označavanjem i  nalaganjem osnovnih osnih i gabaritnih točaka, te utvrđivanjem i uspostavom kote ±0,00 građevine, sa postavom trajne oznake kote ±0,00 na gradilištu. Sve elemente građevine naložiti u skladu sa građevinskom dozvolom i pripadajućim glavnim i izvedbenim projektom. U cijenu stavke uračunati i izradu zakonom propisanog Elaborata iskolčenja građevine. Sve opisane poslove obavezno povjeriti ovlaštenom inženjeru geodezije. Obračun komplet.</t>
  </si>
  <si>
    <t>Izvedba priključka vode za potrebe gradilišta. Obračun komplet</t>
  </si>
  <si>
    <t>Izvedba elektroenergetskog gradilišnog priključka. Obračun komplet</t>
  </si>
  <si>
    <t>JED. MJERE</t>
  </si>
  <si>
    <t>GRADILIŠNI ELEKTRO PRIKLJUČAK</t>
  </si>
  <si>
    <t>Zaštita gradilišta propisanom zaštitnom ogradom, zbog izvođenja širokog iskopa, po rubu parcele. Obračun po m ograde. U cijenu uključen rad i materijal.</t>
  </si>
  <si>
    <t>m2</t>
  </si>
  <si>
    <t>kompl.</t>
  </si>
  <si>
    <t>sat</t>
  </si>
  <si>
    <t>kom</t>
  </si>
  <si>
    <t>m3</t>
  </si>
  <si>
    <r>
      <t xml:space="preserve">U cijeni svakog rada uključena sva potrebna sredstva za rad, režijski troškovi najma alata i prijevoznih sredstava, radne skele, sredstva za osiguranje ljudi, radnih sredstava i samog gradilišta. Sve iskope za temelje potrebno je izvesti u skladu sa projektom. Po izvršenju iskopa, izvođač radova dužan je, uz prisustvo nadzornog inženjera i autora Geomehaničkog elaborata, ustanoviti sukladnost projektirane (Geomehaničkim elaboratom utvrđene te troškovnikom predviđene i statičkim računom preuzete i predviđene) kategorije i karakteristike nosivosti tla. Utvrđeno stvarno stanje konstatira se i ovjerava građevinskim dnevnikom. U slučaju odstupanja ili karakteristika tla lošijih od predviđenih, mora se izvršiti kontrola statike građevine (konzultacijom projektanta konstrukcije) i, eventualno, preprojektirati temelje, u skladu sa stvarnim stanjem tla. Pri izvođenju zatrpavanja po izvođenju temelja, zemljani ili šljunčani materijal koji se koristi za zatrpavanje, obvezatno se nasipava u slojevima max debljine 20 cm, uz polijevanje svakog sloja i zbijanje do statičkim proračunom ili troškovničkom stavkom predviđene zbijenosti. Zbijenost slojeva koji se zbijaju kontrolirati metodom kružne ploće. Obračun količina iskopa i nasipa u ovom troškovniku vršen je za sve zemljane i šljunčane materijale u sraslom (odn., zbijenom) stanju, ukoliko u pripadajučoj stavki-opisu rada nije izrijekom predviđeno drugačije. </t>
    </r>
    <r>
      <rPr>
        <b/>
        <i/>
        <sz val="9"/>
        <rFont val="ISOCPEUR"/>
        <family val="2"/>
        <charset val="238"/>
      </rPr>
      <t>Količine iskopa su formirane iz nacrta - plan iskopa u sklopu projekta konstrukcije.</t>
    </r>
  </si>
  <si>
    <t xml:space="preserve">U stavke je uključena oplata, sav potreban materijal i rad. Kontrola kakvoće betona sastoji se od kontrole proizvodnje i kontrole sukladnosti s uvjetima projekta konstrukcije i postojećih propisa i Tehnički propis za betonske konstrukcije. Kod izrade betona na gradilištu, potrebno je vršiti sva propisana ispitivanja i kontrole komponenti i gotove smjese betona, prema odgovarajućim propisima. Tvornica betona, ukoliko će se isti dobavljati iz nje, mora ispunjavati propisane uvjete, kao i HRN U.M1.050 ili jednakovrijedne: _______________ , te drugih odnosnih normi. Kod ugradnje betona, prije ugradnje betona u oplati, odgovorna osoba izvoditelja i nadzorne službe moraju konstatirati ispravnost opate i armeture, te betonske mase, i to potvrditi upisom u građevinski dnevnik. Betoniranje prije ili bez ovog postupka ne smije se vršiti. Materijali za beton moraju biti u skladu sa normama: cement: B.C1.009; 011; 013; 014; ili jednakovrijedne: _______________ , agregat: B.B2. 010, B.B3.100; ili jednakovrijedne: _______________ , armaturni čelik: C.K6.020; 120 i U.M1.091; ili jednakovrijedne: _______________ , voda: U.M1.058; ili jednakovrijedne: _______________ , dodaci betonu: U.M1.035; 037 ili jednakovrijedne: _______________ . Po potrebi predvidjeti dodatak protiv srmzavanja betona ukoliko postoji opasnost od smrzavanja. Armaturni koševi moraju biti slagani i ugrađivani u skladu sa statičkim proračunom i armaturnim nacrtima. U stavkama je oplata opisana kao "oplata" u slučaju kad nije potrebo koristiti glatku oplatu, već običnu, daščanu. U stavkama u kojima se traži upotreba glatke oplate, oplata je opisana kao "glatka oplata". </t>
  </si>
  <si>
    <t>kg</t>
  </si>
  <si>
    <r>
      <t xml:space="preserve">Betoniranje a.b. potpornih zidova okoliša razredom tlačne čvrstoče C30/37 u kompletnoj dvostranoj glatkoj oplati koja se obračunava ovom stavkom. U jediničnu cijenu stavke uključiti izradu, montažu i demontažu raznih umetaka (kalupa) za otvore i prodore u zidovima. Pričvršćenje oplate stezačem, gdje je moguće, pozicionirati pri dnu zida i iznad visine ab potpornog zida (u pogledu se ne vidi raster stezača). Za više zidove prije betoniranja dostaviti prijedlog postave oplate - vezano za vidljivi  raster stezača. Oplatu prije izrade svakog zida detaljno očistiti kako bi pogled zida ostao ravan. U beton dodati dodatke za vodonepropusnost i plastičnost u propisanoj količini, te sve potrebne aditive kako bi se potporni zidovi izveli/ostali (u završnoj obradi) kao </t>
    </r>
    <r>
      <rPr>
        <b/>
        <sz val="9"/>
        <rFont val="ISOCPEUR"/>
        <family val="2"/>
      </rPr>
      <t>"natur beton"</t>
    </r>
    <r>
      <rPr>
        <sz val="9"/>
        <rFont val="ISOCPEUR"/>
        <family val="2"/>
        <charset val="238"/>
      </rPr>
      <t>. Na gornje rubove se u oplatu ugrađuje trokutna letvica 3x3 cm. Ugrađeni beton mora biti otporan na smrzavanje i agresivno djelovanje soli. Prilikom betoniranja izvesti sve potrebne predradnje za prihvat stupova ograde sukladno specifikciji proizvođača ograde. Obračun se vrši po m³. U cijenu uključen sav materijal i rad.</t>
    </r>
  </si>
  <si>
    <t>U stavke je uključen sav potreban materijal i rad. Kao materijali za hidroizolacije, trebaju se primjenjivati kvalitetne standardne bitumenske emeulzije i bitumenizirane ljepenke, koje se spajaju i polažu varenjem na podlogu. Podloge na koju će se polagati hidroizolacije moraju biti glatke, ravne i očišćene od prljavštine i eventualnih ostataka betona ili kamenčća, koji bi mogli oštetiti izolaciju. Podloga se najprije impregnira bitumenskom emulzijom. Bitumeniziranje ljepenke polažu se na podlogu varenjem, sa preklapanjem minimalno 10 cm. Svi preklopi i spajanja moraju biti izvedeni fiksno, pažljivo, bez reški. Kao materijal termoizolacije na krovu, treba upotrebljavati kvalitetnu mineralnu vunu. Kao materijale termoizolacije u podovima, treba upotrebljavati kvalitetne stiropore (EPS i XPS). Materijale za parne brane (PE folije), potrebno je primjenjivati u skladu sa standardima za iste i uputstvima proizvođača.</t>
  </si>
  <si>
    <t xml:space="preserve">Dobava i ugradnja toplinske izolacije od ekstrudiranog polistirena d=14cm po postavljenom geotekstilu i hidroizolaciji. Izolacije se postavlja na terasu ravnog krova. Obračun po m² izolacije terase. U cijenu uključen sav potreban materijal i rad. </t>
  </si>
  <si>
    <r>
      <t xml:space="preserve">U cijeni svakog rada uključena sva potrebna sredstva za rad, režijski troškovi najma alata i prijevoznih sredstava, radne skele, sredstva za osiguranje ljudi, radnih sredstava i samog gradilišta. </t>
    </r>
    <r>
      <rPr>
        <b/>
        <i/>
        <sz val="9"/>
        <rFont val="ISOCPEUR"/>
        <family val="2"/>
        <charset val="238"/>
      </rPr>
      <t>Krpanje šliceva nakon izvedbe instalacija i popravak prozorskih klupčica i špaleta uračunato u cijenu.</t>
    </r>
  </si>
  <si>
    <t>Zidanje zidova građevine poroznom modularnom opekom. Vez pravilan, lice okomito. Nadvoji vrata i vertikalni serklaži s potrebnom oplatom i armaturom predmet stavke betonskih radova. Obračun po m3 zida građevine</t>
  </si>
  <si>
    <t>DOBAVA I MONTAŽA SKELE</t>
  </si>
  <si>
    <r>
      <t xml:space="preserve">Kao završni sloj nanosi se dekorativna žbuka od silikonske smole, vodoodbojna, vrlo propusna na ugljični dioksid i vodenu paru. Veličina zrna 1,0 mm.. Završno se premazuje sa silikonskom fasadnom bojom u dva tona u 2 ruke. Boja se slabo veže sa vodom te sva prljavština na fasadi odlazi s kišom. Ton po RAL karti. U cijenu stavke su uključeni i svi vanjski dijelovi pročelja (špalete i sl.) koji se izoliraju EPS-om debljine 3-5cm, završni, ugaoni i diletacioni profili, kao i spojna sredstva. U cijenu uključena i završna obrada popravljenog dijela sjeverne fasade postojećeg objekta u boji postojeće fasade. </t>
    </r>
    <r>
      <rPr>
        <b/>
        <sz val="9"/>
        <rFont val="ISOCPEUR"/>
        <family val="2"/>
        <charset val="238"/>
      </rPr>
      <t>Cijevna skela predmet posebne stavke.</t>
    </r>
    <r>
      <rPr>
        <sz val="9"/>
        <rFont val="ISOCPEUR"/>
        <family val="2"/>
        <charset val="238"/>
      </rPr>
      <t xml:space="preserve"> Svi elementi sustava istog proizvođača. Obračun po m</t>
    </r>
    <r>
      <rPr>
        <vertAlign val="superscript"/>
        <sz val="9"/>
        <rFont val="ISOCPEUR"/>
        <family val="2"/>
        <charset val="238"/>
      </rPr>
      <t>2</t>
    </r>
    <r>
      <rPr>
        <sz val="9"/>
        <rFont val="ISOCPEUR"/>
        <family val="2"/>
        <charset val="238"/>
      </rPr>
      <t>. U cijenu uključen sav materijal i rad.</t>
    </r>
  </si>
  <si>
    <t>Izrada, dobava i ugradnja gumene antistres podloge na prethodno pripremljenoj betonskoj podlozi. Gumena antistres podloga postavlja se u pločama kao
predgotovljen proizvod na pripremljenu betonsku podlogu, na površinama unutar igrališta predviđenim projektom. Tlocrtne dimenzije ploča 50x50 cm.
Učvršćuje se u cjelinu sistemom "trnova i utora", koji su sastavni dijelovi ploča. Boja podloge crvena ili zelena, po izboru naručitelja. Mora imati uvjerenje o kvaliteti da udovoljava zahtjevima. Mora imati uvjerenje o kvaliteti da udovoljava zahtjevima. norme HRN EN 1177 2008 ili jednakovrijedno ___________ . Prije ugradnje potrebno je uvjerenje (certifikat) o kvaliteti predati nadzornom inženjeru te nakon njegovog odobrenja pristupiti ugradnji. Dio ploča se izrezuje u radiusu sukladno projektnoj dokumentaciji. Obračun po m2 materijala</t>
  </si>
  <si>
    <r>
      <t xml:space="preserve">U cijeni svakog rada uključena sva potrebna sredstva za rad, režijski troškovi najma alata i prijevoznih sredstava, radne skele, sredstva za osiguranje ljudi, radnih sredstava i samog gradilišta. </t>
    </r>
    <r>
      <rPr>
        <b/>
        <i/>
        <sz val="9"/>
        <rFont val="ISOCPEUR"/>
        <family val="2"/>
        <charset val="238"/>
      </rPr>
      <t xml:space="preserve">Za sve stavke izvođač je dužan prije izrade uzeti mjere u naravi. Prije izrade svih shema bravarije dostaviti na ovjeru sve uzorke profila. Ograde na potpornim zidovima prije izrade u naravi provjeriti dimenzije svih zidova i dostaviti radionički nacrt pozicija vertikalnih stupova. </t>
    </r>
  </si>
  <si>
    <r>
      <t xml:space="preserve">Predviđena izrada aluminijskih stijena izrađenih od profila sa prekinutim termičkim mostom koja se sastoji od otvarajućih polja. Otvarajuća polja su jednokrilni otklopno zaokretni prozori i balkonska vrata. Predviđeni raster i dimenzija fiksnih i otvarajućih  polja vidljive su iz nacrta u prilogu. Prozori su izrađeni od profila sa prekinutim termičkim mostom. Prekid toplinskog mosta postiže se pomoću politermidnih (PT) stega koje omogućuju površinsku obradu prije ugradnje u profil, ili poliamidnih (PA) koje omogućuju površinsku obradu nakon ugradnje u profil. Brtvljenje između krila i štoka prozora je izvedeno pomoću dviju EPDM brtvi- srednje brtve i brtve krila. Staklo je u krilo/štok učvršćeno pomoću unutarnje letvice s držačem, te zabrtvljeno EPDM brtvama s obje strane.Ostakljenje: Providni dio i otvarajuća polja:
</t>
    </r>
    <r>
      <rPr>
        <b/>
        <i/>
        <sz val="9"/>
        <rFont val="ISOCPEUR"/>
        <family val="2"/>
        <charset val="238"/>
      </rPr>
      <t xml:space="preserve">IZO staklom  4mm+16mm Argon+44.1mm PVB Lamistal low-e,Ug= 1,1 W/m2K.  </t>
    </r>
    <r>
      <rPr>
        <i/>
        <sz val="9"/>
        <rFont val="ISOCPEUR"/>
        <family val="2"/>
        <charset val="238"/>
      </rPr>
      <t xml:space="preserve">
Karakteristike traženog sistema:
- debljina stijenke profila min 2,2 mm.
- topl. izolativnost : Uf=1.5-1.9 W/m2 K (profili u sklopu)
- kvaliteta materijala AlMgSi 0,5 F22  EN AW – 6060, ___________________ ,
- toplinska klasa materijala    DIN 4108, ___________________ ,
- zrakopropusnost     EN  12207 (OZ-klasa 4, 3 m3/hm2),  ___________________ ,
- vodonepropusnost    EN  12208 (OZ-klasa 9A,8+5 min), ___________________ ,
- zaštita od buke     DIN 4109 (Rw=48 dB), ___________________ ,
- proračun Uw koeficijenta     DIN EN ISO 10077-1, ___________________ ,</t>
    </r>
    <r>
      <rPr>
        <b/>
        <i/>
        <sz val="9"/>
        <rFont val="ISOCPEUR"/>
        <family val="2"/>
        <charset val="238"/>
      </rPr>
      <t>Uw=1.5W/m2K</t>
    </r>
    <r>
      <rPr>
        <i/>
        <sz val="9"/>
        <rFont val="ISOCPEUR"/>
        <family val="2"/>
        <charset val="238"/>
      </rPr>
      <t xml:space="preserve">
- protuprovalnost     DIN V ENV 1627, ___________________ ,
- otpornost na udar vjetra   EN  12210 (OZ-klasa C5/B5), ___________________ ,
- materijal za brtvljenje (EPDM)  DIN 7863, ___________________ ,
- površinska obrada    DIN 17611, ___________________ ,
- kontrola kvalitete    DIN EN ISO 9001, ___________________ ,
Umjesto navedenih normi za pojedine karakteristike mogu se koristiti jednakovrijedne norme!</t>
    </r>
  </si>
  <si>
    <r>
      <t xml:space="preserve">Površinska zaštita: Aluminijski profili su plastificirani u završnu obradu u boji </t>
    </r>
    <r>
      <rPr>
        <b/>
        <i/>
        <sz val="9"/>
        <rFont val="ISOCPEUR"/>
        <family val="2"/>
        <charset val="238"/>
      </rPr>
      <t>RAL 7022.</t>
    </r>
    <r>
      <rPr>
        <i/>
        <sz val="9"/>
        <rFont val="ISOCPEUR"/>
        <family val="2"/>
        <charset val="238"/>
      </rPr>
      <t xml:space="preserve"> Izvoditelj radova obavezan je prije početka plastifikacije aluminijskih profila podnijeti projektantima na uvid i odobrenje uzorke aluminijskih profila eloksirane prema njihovom izboru. Ugradnja: Okviri se fiksiraju u betonsku konstrukciju direktno preko sidrenih vijaka kroz profile štoka. Učvrščenje okvira u donjoj zoni mora biti preko čeličnih pocinčanih L nosača koji se fiksiraju u betonsku podlogu tako da stijena bude udaljena od betonske podloge 130 mm. Ispod aluminijskog okvira potrebno je ugraditi plastični PVC profil (bazni profil) koji se postavlja na kvadratno čelično pocinčano ojačanje (cca. 120x30 mm) i učvršćuje se zajedno sa čeličnim pocinčanim L nosačima.
Spojevi između aluminiske i betonske konstrukcije moraju biti izvedeni na način da se zadovolji toplinska i hidroizolacija samog spoja, odnosno da se kvalitetno spriječi direktan ulaz vode ili pojava kondezata sa unutarnje strane fasade. Svi spojevi sa vanjske strane moraju biti obljepljeni vodonepropusnom-paropropusnom folijom ( tip Schuco VapoFlex LR folija ili jednakovrijedna _________________) koja priječi ulaz vode ali isto tako omogućava kondezatu da ispari prema vani. Dok se sa unutarnje strane pomoću folije ( tip Schuco VapoFlex HR folija, ili jednakovrijedna _________________) ili silikona mora omogućiti paronepropusnost. Preklapanje svih izolacionih folija (najmanje 100 mm) izvesti na objektu uz mehaničko učvršćenje i potrebnu toplinsku izolaciju. Izvoditelj radova obavezan je ispravno izabrati sve izolacijske materijale na unutarnjoj i vanjskoj strani fasade i to biti u stanju dokazati.  U cijenu stavke uključiti komplet sav potreban rad i materijal prema opisu u troškovniku, kao i sve dodatne radove i materijale potrebne da se izradi kompletna stijena kao oblikovna i funkcionalna cjelina. Svi spojni limovi, opšavi, tolinske izolacije, hidroizolacije i parne brane koje se prema pravilima struke ugrađuju u sklopu ostakljene stijene, na spojevima ostakljene stijene i konstrukcije građevine kao i na spojevima sa drugim vrstama obloga, uključeni su u radove na izradi ostakljene stijene po ovoj poziciji. </t>
    </r>
    <r>
      <rPr>
        <b/>
        <i/>
        <sz val="9"/>
        <rFont val="ISOCPEUR"/>
        <family val="2"/>
        <charset val="238"/>
      </rPr>
      <t xml:space="preserve">Prije izrade svih shema mjere provjeriti u naravi.                                  </t>
    </r>
  </si>
  <si>
    <t>Izrada, dostava i montaža ulaznih ostakljenih vrata koja se sastoje od jednog zaokretnog krila dim. 110x220cm, jednog fiksnog krila dim.50x220cm, te fiksnog nadsvjetla dim 150x40 izrađenih od profila sa prekinutim termičkim mostom. Okov: otklopno-zaokretni skriveni s panik kvakom s unutarnje strane - EN 179, li jednakovrijedna _________________. Uključeni svi aluminijski opšavi, prilključak sa podom, stropom, kutevi. Ostakljenje IZO staklom: 4mm+16mm Argon + 44.1mm PVB Lamistal low-e. Karakteristike: Ug=1,1W/m2K</t>
  </si>
  <si>
    <t>Izrada, dostava i montaža ostakljene stijene dim.120x120cm, koja se sastoji od dva otklopno zaokretna krila dim. 60x120cm izrađenih od profila sa prekinutim termičkim mostom. Uključeni svi aluminijski opšavi, prilključak sa podom, stropom, kutevi. Ostakljenje IZO staklom: 4mm+16mm Argon + 44.1mm PVB Lamistal low-e. Karakteristike: Ug=1,1W/m2K. U stavku uključena i izrada i montaža vanjskih klupčica iz vučenog aluminija debljine 2,5mm bojan prema RAL-u (kao i al profil prozora). Visina blende 25mm. U stavku uračunat sav potreban materijal za postavu, brtvljenje i rad.</t>
  </si>
  <si>
    <r>
      <t xml:space="preserve">U cijeni stavke nabava i ugradnja vrata kompletno obrađenih i opremljenih sa svim potrebnim okovom. </t>
    </r>
    <r>
      <rPr>
        <b/>
        <i/>
        <sz val="9"/>
        <rFont val="ISOCPEUR"/>
        <family val="2"/>
        <charset val="238"/>
      </rPr>
      <t xml:space="preserve">Unutarnja vrata: </t>
    </r>
    <r>
      <rPr>
        <i/>
        <sz val="9"/>
        <rFont val="ISOCPEUR"/>
        <family val="2"/>
        <charset val="238"/>
      </rPr>
      <t xml:space="preserve">dovratnici i letvice MDF, letvice 7cm, slobodni rubovi dovratnika zaobljeni r=5mm; krila šuplja sačasta standardna obostrano obložena MDF-om 5mm; fronte i čela krila završno obrađena MDF-om. Sve lakirano mat bijelom bojom. u 3 premaza RAL 9001. Nevidljivi pant Haefele - 3 kom po krilu ili jednakovrijedan ________________. Kvake puni inoks, magnetna brava za sva unutarnja vrata proizvođač BONAITI tip B-FOUR B970 CROM SATINIRANI li jednakovrijedan ________________, dim. brave - ukop 132x13mm, razmak između kvake i cilindra 90mm, vanjski štit 190x22mm, ključ za sobna vrata, u kupaonici leptirić s indikatorom zauzetosti. </t>
    </r>
    <r>
      <rPr>
        <b/>
        <i/>
        <sz val="9"/>
        <rFont val="ISOCPEUR"/>
        <family val="2"/>
        <charset val="238"/>
      </rPr>
      <t>Za detalje vidi nacrte u izvedbenom projektu SHEME STOLARIJE.</t>
    </r>
  </si>
  <si>
    <r>
      <t xml:space="preserve">Izrada podnih i zidnih obloga keramičkim pločicama. Obloge se postavljaju na predhodno izrađenu podlogu koja je čvrsta i ravna. U sve otvorene kuteve se ugrađuje tipski alu L-profil za ker. pločice (ne zaobljeni!!!). Posebno se daje cijena za dobavu pločica i sokla, a posebno za ugradnju s uključenim veznim materijalom, masom za fugiranje i kutnim profilima. U cijeni svakog rada uključena sva potrebna sredstva za rad, režijski troškovi najma alata i prijevoznih sredstava, radne skele, sredstva za osiguranje ljudi, radnih sredstava i samog gradilišta.  </t>
    </r>
    <r>
      <rPr>
        <b/>
        <i/>
        <sz val="9"/>
        <rFont val="ISOCPEUR"/>
        <family val="2"/>
        <charset val="238"/>
      </rPr>
      <t>Na svim "unutarnjim" kutevima predvidjeti slilikoniranje spojeva (silikon u boji mase za fugiranje).</t>
    </r>
    <r>
      <rPr>
        <i/>
        <sz val="9"/>
        <rFont val="ISOCPEUR"/>
        <family val="2"/>
        <charset val="238"/>
      </rPr>
      <t xml:space="preserve"> </t>
    </r>
    <r>
      <rPr>
        <b/>
        <i/>
        <sz val="9"/>
        <rFont val="ISOCPEUR"/>
        <family val="2"/>
        <charset val="238"/>
      </rPr>
      <t>Količine svih ker. pločica su stvarne. Potrebno je uračunati "škart" i ostavljanje po 2 rezervna paketa svakog tipa pločica.</t>
    </r>
  </si>
  <si>
    <t>Dobava i postava homogene ELASTIČNE PODNE OBLOGE od linoleuma u trakama širine 200 cm, trajno antistatične. Podna obloga mora imati ekstremnu otpornost na habanje. Podna obloga se cijelom površinom lijepi za podlogu specijalnim disperzijskim ljepilom (utrošak ca 350-400 g/m²). Rubovi traka moraju biti krojeni i pripremljeni za zavarivanje spojeva. Sve spojeve rola zavariti specijalnom taljivom trakom prema preporuci proizvoñača podne obloge. Podna obloga mora imati slijedeća min.svojstva:
- klasa otpornosti na požar: Cfl-s1 prema
EN13501-1 odnosno B1 prema HR DIN 4102, ili jednakovrijedan _______________ ,
dokaz certifikatom
- vrsta podne obloge EN 649: jednakovrijedan _______________ , homogena, linoleum
- debljina EN 428 : &gt;2,4 mm, jednakovrijedan _______________ ,
- debljina trošivog sloja EN 429: &gt;2,4 mm, jednakovrijedan _______________ ,
- protukliznost prema BGR 181: R9, jednakovrijedan _______________ ,
- ukupna masa, EN 430: &gt;2.500 g/m2, jednakovrijedan _______________ ,
- otpornost na svjetlo: ≥6
- udio prirodnih sastojaka: 98%
- zaostalo utusnuće, EN 433: &lt;0,20mm, jednakovrijedan _______________ ,
- toplinski otpor, EN 12667 : 0,015 m²K/W, jednakovrijedan _______________ ,
- otpornost na habanje EN 685: 23/34/43, jednakovrijedan _______________ .
- ne sadrži PVC ni plastifikatore, ne smije
sadržavati tvari sa SVHC liste  Podloga mora zadovoljav
U cijeni sav potreban materijal i rad. Obračun po m² izvedenih radova.</t>
  </si>
  <si>
    <r>
      <t xml:space="preserve">Izrada podnih obloga gotovim višeslojnim hrastovim parketom 1. klase. Habajući sloj parketa i sokl hrast masiv. Parket se postavlja na sistem podnog grijanja. Sve tvornički predhodno lakirano </t>
    </r>
    <r>
      <rPr>
        <b/>
        <i/>
        <sz val="9"/>
        <rFont val="ISOCPEUR"/>
        <family val="2"/>
        <charset val="238"/>
      </rPr>
      <t>mat lakom za parkete.</t>
    </r>
    <r>
      <rPr>
        <i/>
        <sz val="9"/>
        <rFont val="ISOCPEUR"/>
        <family val="2"/>
        <charset val="238"/>
      </rPr>
      <t xml:space="preserve"> Parketi se lijepe na predhodno izrađenu podlogu koja je čvrsta i ravna. Na spoju keramike i parketa se ugrađuje tipski alu L-profil za ker. pločice (ravni, a ne zaobljen!!!). Posebno se daje cijena za dobavu parketa i sokla, a posebno za ugradnju s uključenim veznim materijalom i L-profilima. U cijeni svakog rada uključena sva potrebna sredstva za rad, režijski troškovi najma alata i prijevoznih sredstava, radne skele, sredstva za osiguranje ljudi, radnih sredstava i samog gradilišta. </t>
    </r>
    <r>
      <rPr>
        <b/>
        <i/>
        <sz val="9"/>
        <rFont val="ISOCPEUR"/>
        <family val="2"/>
        <charset val="238"/>
      </rPr>
      <t>Prije narudžbe investitoru i projektantu dostaviti uzorak na ovjeru.</t>
    </r>
  </si>
  <si>
    <r>
      <t xml:space="preserve">U cijeni svakog rada uključena sva potrebna sredstva za rad, režijski troškovi najma alata i prijevoznih sredstava, radne skele, sredstva za osiguranje ljudi, radnih sredstava i samog gradilišta. </t>
    </r>
    <r>
      <rPr>
        <b/>
        <i/>
        <sz val="9"/>
        <rFont val="ISOCPEUR"/>
        <family val="2"/>
        <charset val="238"/>
      </rPr>
      <t>Prije narudžbe kamenih pragova i klupčica dostaviti investitoru i porjektantu uzorak na ovjeru.</t>
    </r>
  </si>
  <si>
    <t>Dobava i ugradnja protupožarnih aparata i oznaka prema projektu/elaboratu zaštite od požara na mjesta predviđena projektom tipa kao Vatropromet ili jednakovrijedan ________________. Mjesta postave aparata pravilno označiti što treba biti uključeno u cijenu, kao i svi elementi ovješenja i pričvršćenja.</t>
  </si>
  <si>
    <r>
      <t>Protupožarna čelična jednokrilna zaokretna vrata sa punim krilom, s atestom za traženu klasu zaštite,</t>
    </r>
    <r>
      <rPr>
        <b/>
        <sz val="9"/>
        <rFont val="ISOCPEUR"/>
        <family val="2"/>
        <charset val="238"/>
      </rPr>
      <t xml:space="preserve"> EI2-60-C ili jednakovrijedna _______________ .</t>
    </r>
    <r>
      <rPr>
        <sz val="9"/>
        <rFont val="ISOCPEUR"/>
        <family val="2"/>
        <charset val="238"/>
      </rPr>
      <t xml:space="preserve"> Dimenzije građevinskog otvora 110x215cm. Okov prema normi EN 179, ili jednakovrijedna _______________ .  Mjere provjeriti u naravi. NAPOMENA: uklanjaju se postojeća vrata</t>
    </r>
  </si>
  <si>
    <t>POZ. V31 - jednokrilna vrata
dim. građ. otvora 110/215cm; EI2-60-C; EN179 ili jednakovrijedna _______________ .</t>
  </si>
  <si>
    <r>
      <t xml:space="preserve">Dobava i izrada certificiranog, mineralnog, negorivog (A2-s1, d0 prema HRN EN 13501-1 ili jednakovrijedan ____________.) toplinsko-izolacijskog fasadnog sustava prema uputama proizvođača. Podloga mora biti suha, čista, bez nataloženih slojeva, prljavštine, prašine ili masnoće, ravna i nosiva. Obavezna je zaštita bravarije, stolarije, klupčica i okapa.                                        Cijena stavke uključuje dobavu i postavu komponenti prema uputama proizvođača.                            </t>
    </r>
    <r>
      <rPr>
        <b/>
        <sz val="9"/>
        <rFont val="ISOCPEUR"/>
        <family val="2"/>
      </rPr>
      <t xml:space="preserve">Priprema podloge: </t>
    </r>
    <r>
      <rPr>
        <sz val="9"/>
        <rFont val="ISOCPEUR"/>
        <family val="2"/>
      </rPr>
      <t xml:space="preserve">Mehaničko, kemijsko ili termičko uklanjanje starih vanjskih premaza koji ne drže (ljušte se). Žbuku koja ne drži odbiti odgovarajućim alatima. Profile ukloniti s površine. S očišćenih površina odstraniti prašinu. 
Odbijeni materijal i mora se ukloniti u skladu s zakonskim odredbama. Nanijeti međupremaz otporan na alkalije koji poboljšava prionjivost završnog sloja. Koristiti međupremaz na bazi disperzije s punilom i pigmentom. </t>
    </r>
    <r>
      <rPr>
        <b/>
        <sz val="9"/>
        <rFont val="ISOCPEUR"/>
        <family val="2"/>
      </rPr>
      <t>Lijepljenje i armiranje izolacijskih ploča:</t>
    </r>
    <r>
      <rPr>
        <sz val="9"/>
        <rFont val="ISOCPEUR"/>
        <family val="2"/>
      </rPr>
      <t xml:space="preserve">Termoizolacija vanjskih zidova pločama od mineralne vune , koeficijent toplinske provodljivosti 0,035 W/mK, koeficijent otpora difuziji vodene pare 1.  Ploče lijepiti na suhu nosivu podlogu, nanošenjem bijelog, mineralnog ljepila  visoke difuzivnosti (µ&lt;  35) na rubove ploče i točkasto u sredini (min. 40 %), čvrsto zbijanje rubova. </t>
    </r>
  </si>
  <si>
    <r>
      <t xml:space="preserve">Radi dobivanja fine strukture ručno ili strojno nanijeti i strukturirati finu završnu žbuku  za modeliranje na bazi silikonske  smole. Završna žbuka se odlikuje velikom propusnosti vodene pare te sadrži zaštitni konzervirajući film koji usporava razvoj algi i gljivica na fasadnoj površini.prema izboru projektanta. 
</t>
    </r>
    <r>
      <rPr>
        <b/>
        <sz val="9"/>
        <rFont val="ISOCPEUR"/>
        <family val="2"/>
      </rPr>
      <t>Napomena</t>
    </r>
    <r>
      <rPr>
        <sz val="9"/>
        <rFont val="ISOCPEUR"/>
        <family val="2"/>
        <charset val="238"/>
      </rPr>
      <t xml:space="preserve">: U cijenu uključiti dobavu i postavu svih pripadajućih profila i to okapnog profila, brtvenog profila na sudaru fasade sa stolarskim stavkama, kutnog profila s integriranom finom tkaninom od staklenih vlakana, eventualno profila za izvedbu diletacija, eventualno profil na spoju sa okapnim limom. Obračun po m2 </t>
    </r>
  </si>
  <si>
    <t>Dobava, doprema i postava panela mineralne vune d=8cm (težina cca. 550 kg/m³) ili  prema projektnoj dokumentaciji na određene pozicije pročelja. Lijepljenje panela mineralnim ljepilom. Za panele deblje od 5 cm potrebno je predvidjeti dodatno mehaničko pričvršćenje. Pridržavati se smjernica o ugradnji izdanih od proizvođača. Profile impregnirati impregnacijom. Na površinu nanijeti fasadnu boju na bazi silikonske smole otpornu na atmosferske utjecaje i difuzijski otvorenu, koja sadrži konzervirajući zaštitni film, koji usporava razvoj algi i gljivica na fasadnoj površini. Otporna na vodu i prljanje. Obračun po m2</t>
  </si>
  <si>
    <t>Dobava, doprema i postava vijenačkih profila (težina cca. 550 kg/m³) prema projektnoj dokumentaciji na određene pozicije pročelja. Lijepljenje panela mineralnim ljepilom. Za panele deblje od 5 cm potrebno je predvidjeti dodatno mehaničko pričvršćenje. Pridržavati se smjernica o ugradnji izdanih od proizvođača. Profile impregnirati impregnacijom.Na površinu nanijeti fasadnu boju na bazi silikonske smole otpornu na atmosferske utjecaje i difuzijski otvorenu, koja sadrži konzervirajući zaštitni film, koji usporava razvoj algi i gljivica na fasadnoj površini. Otporna na vodu i prljanje. Obračun po m2 panela. Napomena : vijence izvesti prema uzoru na postojeće</t>
  </si>
  <si>
    <t>Dekorativne profilacije/utore izvesti stolarskom glodalicom na pozicijama određenim u projektu. U tako pripremljene utore postavljaju se profilirana mrežica.
Završnu obradu izvesti kao i na ostatku fasade Obračun po m' utora. Utore izvesti na postojećim pozicijama starog pročelja</t>
  </si>
  <si>
    <t>Poz</t>
  </si>
  <si>
    <t>Opis</t>
  </si>
  <si>
    <t>Mjera</t>
  </si>
  <si>
    <t>Količina</t>
  </si>
  <si>
    <t>OPĆE NAPOMENE UZ TROŠKOVNIK STROJARSKIH INSTALACIJA</t>
  </si>
  <si>
    <t xml:space="preserve"> U jediničnim cijenama svih navedenih stavki specifikacija, prilikom izrade ponude (nuđenje izvedbe instalacija) moraju biti sadržani i obuhvaćeni ukupni troškovi opreme i uređaja, ukupni troškovi materijala i rada za potpuno dovršenje cjelokupnog posla uključujući:</t>
  </si>
  <si>
    <t xml:space="preserve">   ‒    sve potrebne prateće građevinske i (sva “štemanja”, prodori za cjevnu instalaciju, instalaciju klimatizacije, uključivo s završnom građevinskom obradom i sl.) elektroinstalaterske radove (spajanje uređaja na izvedene elektroinstalacije i sl.),
      ‒ izradu potrebne prateće radioničke dokumentacije,
      ‒ prateća ispitivanja (tlačne, funkcionalne probe i sl.) s izradom pismenog izvješća,
      ‒ puštanje u probni pogon,
      ‒ podešavanje radnih parametara,
      ‒ puštanje u funkcijski-trajni rad,
      ‒ izradu primopredajne dokumentacije,
      ‒ izradu projekta izvedenog stanja,</t>
  </si>
  <si>
    <t xml:space="preserve">  kao i ostale radove koji nisu posebno iskazani specifikacijama, a potrebni su za potpunu i urednu izvedbu projektiranih instalacija, njihovu funkcionalnost, pogonsku gotovost i primopredaju korisniku kao npr. uputstva za rukovanje i održavanje, izradu natpisnih pločica i oznaka, pribavljanje potrebne dokumentacije za uporabnu dozvolu i sl.</t>
  </si>
  <si>
    <t xml:space="preserve">  Ponuditelji su obvezni prije podnošenja ponude temeljito pregledati građevinu i projektnu dokumentaciju, te procjeniti relevantne činjenice koje utječu na cijenu, kvalitetu i rok završetka radova, budući se naknadni prigovori i zahtjevi za povećanje cijene radi nepoznavanja ili nedovoljnog poznavanja građevine i projektne dokumentacije neće razmatrati.</t>
  </si>
  <si>
    <t xml:space="preserve">  Prateća čišćenja prostora tijekom izvedbe radova, kao i obuka osoblja korisnika u rukovanju instalacijom do konačne - službene primopredaje investitoru odnosno krajnjem korisniku, moraju biti uključena u ponudbenu cijenu.</t>
  </si>
  <si>
    <t xml:space="preserve">  U troškovima opreme i uređaja, podrazumijeva se njihova nabavna cijena (uključivo s carinom i porezima), transpotrni troškovi, svi potrebni prijenosi, utovari i istovari, uskladištenje i čuvanje, sve fco. montirano, prema projektnoj dokumentaciji, odnosno u skladu s predmetnim općim napomenama.</t>
  </si>
  <si>
    <t xml:space="preserve">  U troškovima materijala, podrazumijeva se nabavna cijena kako primarnog, tako i kompletnog pomoćnog spojnog - potrošnog materijala, uključivo sa svim potrebnim prijenosima, utovarima i istovarima, uskladištenjem i čuvanjem.</t>
  </si>
  <si>
    <t xml:space="preserve">  Za sve izvedene radove, ugrađene materijale i opremu, potrebno je u skladu s propisima ishodovati dokaze o kakvoći (atestna dokumentacija i sl.), koji se bez posebne naknade daju na uvid nadzornom inženjeru, a prilikom primopredaje građevine uručuju investitoru, odnosno krajnjem korisniku.</t>
  </si>
  <si>
    <t xml:space="preserve">  U ponudbenim cjenama mora biti obuhvaćen sav rad, glavni i pomoćni, kao i prateći građevinski radovi na izvedbi prodora te završne obrade istih, uporaba lakih pokretnih skela, sva potrebna podupiranja, sav unutrašnji transport te potrebna zaštita izvedenih radova.</t>
  </si>
  <si>
    <t>Prije početka izvedbe izvoditelj radova dužan je u skladu s važećim propisima osigurati gradilište.</t>
  </si>
  <si>
    <t>Za eventualne štete uzrokovane neodgovornim ili nestručnim radom odgovara izvoditelj radova, te ih je obvezan nadoknaditi investitoru.</t>
  </si>
  <si>
    <t>Pri izvedbi instalacije obavezno je poštivati:</t>
  </si>
  <si>
    <t>*</t>
  </si>
  <si>
    <t>INSTALACIJA PODNOG GRIJANJA :</t>
  </si>
  <si>
    <t>**</t>
  </si>
  <si>
    <t>Dobava i ugradnja bakrenih cijevi u šipci za potrebe glavnog razvoda grijanja od strojarnice do razdjelnog ormarića, kompletno sa materijalom za spajanje, brtvljenje i ovješenje, uključivo cijevne lukove, račve, spojnice, pričvrsnice i sl..</t>
  </si>
  <si>
    <t>Cu 35x1.5 mm</t>
  </si>
  <si>
    <t>PE-Xc cijev, 16x2 mm</t>
  </si>
  <si>
    <t>l</t>
  </si>
  <si>
    <t>Dobava i ugradnja kompresijskih spojnica S/A, za spoj PE-Xc na priključke polaza i povrata razdjelnika.</t>
  </si>
  <si>
    <t xml:space="preserve">spojnice 16x2 S/A </t>
  </si>
  <si>
    <t>14 kruga podnog grijanja</t>
  </si>
  <si>
    <t>kpl</t>
  </si>
  <si>
    <t>Dobava i ugradnja kuglastih ventila ¾'' za vertikalni priključak na razdjelnik. Komplet se sastoji od kuglastog ventila ¾'' M/Ž, crvena ručica i kuglastog ventila ¾'' M/Ž, plava ručica zajedno s niklovanim spojnicama 1''-1'' za priključak na čelični razdjelnik.</t>
  </si>
  <si>
    <t>kuglastih ventila ¾'', kutni (kom. 2)</t>
  </si>
  <si>
    <t>Dobava i ugradnja nalijegajućeg termometra za ugradnju na polaznu i povratnu granu razdjelnika (2 kom.).
Mjerno područje termometra 0-80 °C.</t>
  </si>
  <si>
    <t>Dobava i ugradnja niklovanih čepova 3/4'' za ugradnju na razdjelnik (2 kom.).</t>
  </si>
  <si>
    <t>Dobava i ugradnja profila T oblika s donjom samoljepljivom stranom radi ugradnje na mjestima odvajanja prostorija.</t>
  </si>
  <si>
    <t>Tehničke karakteristike:</t>
  </si>
  <si>
    <t>Napon: 230 V, 50/60 Hz</t>
  </si>
  <si>
    <t>Vrijeme otvaranja: cca. 3 min</t>
  </si>
  <si>
    <t>Radna temperature: 0-100 °C</t>
  </si>
  <si>
    <t>Temperatura okoline: 0-65 °C</t>
  </si>
  <si>
    <t>Zaštita: IP 54</t>
  </si>
  <si>
    <t>Dobava i ugradnja elemenata za pričvršćenje cjevovoda na ploču za pozicioniranje cjevovoda-KLIPS, izrađen iz plastike otporne na udar.</t>
  </si>
  <si>
    <t>Hladna tlačna proba nakon ugradnje cjevovoda i nakon ugradnje opreme, topla proba, probni pogon i regulacija sistema, te potrebna ispitivanja cijelog sustava.</t>
  </si>
  <si>
    <t>Balansiranje i mjerenje pojedinih cirk. krugova uz izradu kompletnog protokola o ugrađenim duljinama cijevi podnog grijanja.</t>
  </si>
  <si>
    <t>INSTALACIJA STROJARNICE :</t>
  </si>
  <si>
    <t>slijedećih minimalnih ili boljih tehničkih karakteristika:</t>
  </si>
  <si>
    <t>- REŽIM GRIJANJA</t>
  </si>
  <si>
    <t>- vanjska temperatura: 7 ⁰C / voda: 35 ⁰C</t>
  </si>
  <si>
    <t>- vanjska temperatura: 2 ⁰C / voda: 35 ⁰C</t>
  </si>
  <si>
    <t>- REŽIM HLAĐENJA</t>
  </si>
  <si>
    <t xml:space="preserve"> - nije potreban jer se dizalica topline koristi isključivo za</t>
  </si>
  <si>
    <t xml:space="preserve"> grijanje i pripremu tople vode</t>
  </si>
  <si>
    <t xml:space="preserve">- područje rada - grijanje: - 20 °C do + 21 °C </t>
  </si>
  <si>
    <t xml:space="preserve">- područje rada - priprema PTV: - 20 °C do + 35 °C </t>
  </si>
  <si>
    <t xml:space="preserve">- nominalni raspon temperature povrata vode - grijanje: + 10 °C do + 59 °C </t>
  </si>
  <si>
    <t>- rashladni medij: R410A</t>
  </si>
  <si>
    <t>- maksimalna dozvoljena duljina cijevnog razvoda: 75 m</t>
  </si>
  <si>
    <t>- maksimalna dozvoljena visina cijevnog razvoda: 30 m</t>
  </si>
  <si>
    <t>Dobava i ugradnja unutarnje jedinice sustava dizalice topline zrak-voda (hidraulički sklop) za grijanje i pripremu potrošne tople vode koji se sastoji od cirkulacijske pumpe, pločastog izmjenjivača topline, te sve ostale zaporne i sigurnosne tehnike potrebe za nesmetan rad sustava, kompletno sa spjaanjem i puštanjem u pogon.</t>
  </si>
  <si>
    <t>- napajanje Booster grijača: 230 V / 1 faza / 50 Hz</t>
  </si>
  <si>
    <t>- apsorbirana snaga cirkulacijske pumpe vode: 0,019 - 0,070 kW</t>
  </si>
  <si>
    <t>- protok vode: 5,0 - 27,7 L/min</t>
  </si>
  <si>
    <r>
      <t xml:space="preserve">- područje rada: 0 </t>
    </r>
    <r>
      <rPr>
        <vertAlign val="superscript"/>
        <sz val="10"/>
        <color indexed="8"/>
        <rFont val="Arial"/>
        <family val="2"/>
        <charset val="238"/>
      </rPr>
      <t>o</t>
    </r>
    <r>
      <rPr>
        <sz val="10"/>
        <color indexed="8"/>
        <rFont val="Arial"/>
        <family val="2"/>
        <charset val="238"/>
      </rPr>
      <t xml:space="preserve">C do + 35 </t>
    </r>
    <r>
      <rPr>
        <vertAlign val="superscript"/>
        <sz val="10"/>
        <color indexed="8"/>
        <rFont val="Arial"/>
        <family val="2"/>
        <charset val="238"/>
      </rPr>
      <t>o</t>
    </r>
    <r>
      <rPr>
        <sz val="10"/>
        <color indexed="8"/>
        <rFont val="Arial"/>
        <family val="2"/>
        <charset val="238"/>
      </rPr>
      <t>C</t>
    </r>
  </si>
  <si>
    <t xml:space="preserve">    - uz relativnu vlažnost: ≤ 80%</t>
  </si>
  <si>
    <r>
      <t xml:space="preserve">- postavke temperature u grijanju: + 10 </t>
    </r>
    <r>
      <rPr>
        <vertAlign val="superscript"/>
        <sz val="10"/>
        <color indexed="8"/>
        <rFont val="Arial"/>
        <family val="2"/>
        <charset val="238"/>
      </rPr>
      <t>o</t>
    </r>
    <r>
      <rPr>
        <sz val="10"/>
        <color indexed="8"/>
        <rFont val="Arial"/>
        <family val="2"/>
        <charset val="238"/>
      </rPr>
      <t xml:space="preserve">C do + 30 </t>
    </r>
    <r>
      <rPr>
        <vertAlign val="superscript"/>
        <sz val="10"/>
        <color indexed="8"/>
        <rFont val="Arial"/>
        <family val="2"/>
        <charset val="238"/>
      </rPr>
      <t>o</t>
    </r>
    <r>
      <rPr>
        <sz val="10"/>
        <color indexed="8"/>
        <rFont val="Arial"/>
        <family val="2"/>
        <charset val="238"/>
      </rPr>
      <t>C</t>
    </r>
  </si>
  <si>
    <t>- postavke temp. polaza vode - grijanje: + 25 °C do + 60 °C</t>
  </si>
  <si>
    <t xml:space="preserve"> - pribor: sučelje za upravljanje putem aplikacije na smartphoneu </t>
  </si>
  <si>
    <t xml:space="preserve"> - maksimalna radna temperatura        95 oC</t>
  </si>
  <si>
    <t xml:space="preserve"> - maksimalna radni tlak                     8 bar</t>
  </si>
  <si>
    <t xml:space="preserve"> - priključci spiralne grijalice                NO 25</t>
  </si>
  <si>
    <t xml:space="preserve"> - oprema u polju</t>
  </si>
  <si>
    <r>
      <t xml:space="preserve">troputni prekretni ventil, DN 25, kvs=10 - 1 kom
fiting (3 kom) za ventil, DN 25 - 1 kom
pogon ventila, </t>
    </r>
    <r>
      <rPr>
        <b/>
        <sz val="10"/>
        <rFont val="Arial"/>
        <family val="2"/>
        <charset val="238"/>
      </rPr>
      <t>230V</t>
    </r>
    <r>
      <rPr>
        <sz val="10"/>
        <rFont val="Arial"/>
        <family val="2"/>
        <charset val="238"/>
      </rPr>
      <t>- 1 kom</t>
    </r>
  </si>
  <si>
    <t xml:space="preserve"> - priključci       NO 32 - 4 kom</t>
  </si>
  <si>
    <t xml:space="preserve">                       NO 32 - 2 kom</t>
  </si>
  <si>
    <t xml:space="preserve"> - materijal        Fe cinčano</t>
  </si>
  <si>
    <t xml:space="preserve"> - radni tlak       6 bar</t>
  </si>
  <si>
    <t>Uz standardne priključke za ispust i odzračivanje, spremnik je opremljen s dodatnim priključkom za ugradnju termometra. S vanjske strane spremnik je zaštićen antikorozivnim premazom, a s unutrašnje pocinačnim zaštitnim slojem. Stavka obuhvaća kompletan materijal potreban za montažu i funkcionalan rad spremnika.</t>
  </si>
  <si>
    <t>Cirkulacijska crpka - GRIJANJE</t>
  </si>
  <si>
    <t xml:space="preserve">Cirkulacijska crpka - RECIRUKUL. PTV </t>
  </si>
  <si>
    <t xml:space="preserve"> - regulator - 1 kom</t>
  </si>
  <si>
    <t xml:space="preserve"> - osjetnik temperature vode u spremniku PTV - 1 kom</t>
  </si>
  <si>
    <t xml:space="preserve"> - osjetnik temperature vode u solarnom kolektoru - 1 kom</t>
  </si>
  <si>
    <t xml:space="preserve"> - osjetnik temperature vode u povratnom vodu - 1 kom</t>
  </si>
  <si>
    <t>Dobava i ugradnja naliježnog termostata za potrebe rada crpke recirkulacije vode, kompletno sa spajanjem i puštanjem u pogon.</t>
  </si>
  <si>
    <t>Moguči postavni kut: min-max 15°-80°</t>
  </si>
  <si>
    <t>Max.temperatura  stanja mirovanja: cca 200°C</t>
  </si>
  <si>
    <t>Max.radni tlak: 6 bar</t>
  </si>
  <si>
    <t>Broj kolektora u kolektorskom polju: 2 kom</t>
  </si>
  <si>
    <t>Uz kolektorsko polje potrebno je isporučiti natkrovnu montažnu konstrukciju za ugradnju kolektora na kosi krov, uključujući sav potreban pribor za učvršćenje konstrukcije (krovna sidra,vijke za pričvršćenje, pričvrsni vijci krova i sl.), te spojni materijal za vezanje kolektora u jedno kolektorsko polje.</t>
  </si>
  <si>
    <t>Dobava i ugradnja zatvorene membranske ekspanzijske posude grijanja/hlađenja, kompletno sa spojnim brtvenim materijalom, slijedećih radnih karakteristika :</t>
  </si>
  <si>
    <t xml:space="preserve">Dobava i ugradnja zatvorene membranske ekspanzijske posude PTV, kompletno sa spojnim brtvenim materijalom, slijedećih radnih karakteristika : </t>
  </si>
  <si>
    <t>potreban volumen/radni tlak/tlak otvaranja 30/5/6.5</t>
  </si>
  <si>
    <t xml:space="preserve">Dobava i ugradnja zatvorene membranske ekspanzijske posude solarne pripreme tople vode, kompletno sa spojnim brtvenim materijalom, slijedećih radnih karakteristika : </t>
  </si>
  <si>
    <t>Dobava i ugradnja sigurnosnog ventila, sa spojnim i brtvenim materijalom:</t>
  </si>
  <si>
    <t xml:space="preserve">dimenzije NO 15, 3 bar </t>
  </si>
  <si>
    <t xml:space="preserve">dimenzije NO 20, 6.5 bar </t>
  </si>
  <si>
    <t>Dobava i ugradnja kuglastih slavina za toplu i hladnu vodu, kompletno sa spojnim i brtvenim materijalom.</t>
  </si>
  <si>
    <t>NO 15, NP 6</t>
  </si>
  <si>
    <t>NO 20, NP 6</t>
  </si>
  <si>
    <t>NO 25, NP 6</t>
  </si>
  <si>
    <t>NO 32, NP 6</t>
  </si>
  <si>
    <t xml:space="preserve">Dobava i ugradnja nepovratnog ventila, kompletno sa spojnim i brtvenim materijalom, dimenzije:  </t>
  </si>
  <si>
    <t xml:space="preserve">Dobava i ugradnja hvatača nečistoće, kompletno sa spojnim i brtvenim materijalom, dimenzije:  </t>
  </si>
  <si>
    <t>Dobava i ugradnja bakrenih cijevi u šipci za potrebe glavnog razvoda grijanja i hlađenja od strojarnice do razvodnog ormarića, kompletno sa materijalom za spajanje, brtvljenje i ovješenje, uključivo cijevne lukove, račve, spojnice, pričvrsnice i sl..</t>
  </si>
  <si>
    <t>Cu 16x1 mm</t>
  </si>
  <si>
    <t>Cu 28x1.2 mm</t>
  </si>
  <si>
    <t>Dobava i ugradnja bakrenih cijevi u šipci za potrebe razvoda pripreme tople vode putem solarnih koelktora, kompletno sa materijalom za spajanje, brtvljenje i ovješenje, uključivo cijevne lukove, račve, spojnice, pričvrsnice i sl..</t>
  </si>
  <si>
    <t>Cu 18x1 mm</t>
  </si>
  <si>
    <r>
      <t xml:space="preserve">Dobava i ugradnja bakrenih predizoliranih cijevi za potrebe razvoda freona, kompletno sa fazonskim komadima, spojnim (spojnice, ventili za punjenje freona i odzračivanje), brtvenim i sitnim potrošnim materijalom, te odmašćivanjem, vakuumiranjem i punjenjem freona, do potpunog pogonskog stanja. </t>
    </r>
    <r>
      <rPr>
        <u/>
        <sz val="10"/>
        <rFont val="Arial"/>
        <family val="2"/>
        <charset val="238"/>
      </rPr>
      <t/>
    </r>
  </si>
  <si>
    <t>Ø9.5</t>
  </si>
  <si>
    <t>Ø15.9</t>
  </si>
  <si>
    <t>Dobava i ugradnja rashladnog medija R-410A. Punjenje vršiti u dogovoru i prema uputama ovlaštenog servisa proizvođača opreme.</t>
  </si>
  <si>
    <t>Dobava i ugradnja termometra mjernog područja 0 - 120 oC, sa spojnim i brtvenim materijalom.</t>
  </si>
  <si>
    <t>Dobava i ugradnja manometra mjernog područja 0 - 6 bar sa troputnom slavinom za pražnjenje, kompletno sa spojnim i brtvenim materijalom.</t>
  </si>
  <si>
    <t>Dobava i ugradnja automatskih odzračnika, kompletno sa spojnim i brtvenim materijalom.</t>
  </si>
  <si>
    <t>Dobava i ugradnja automatskih solarnih odzračnika, kompletno sa spojnim i brtvenim materijalom.</t>
  </si>
  <si>
    <t>Dobava i ugradnja PVC cijevi dužine 3 m, NO 15, za potrebe punjenja instalacije grijanja i hlađenja kompletno sa spojnim materijalom.</t>
  </si>
  <si>
    <t>Dobava i ugradnja neotrovne solarne tekućine (propylenglykola), za potrebe zaštite instalacije solarnog kruga pripreme potrošne tople vode.</t>
  </si>
  <si>
    <t>Dobava i ugradnja rebraste PVC cijevi za potrebe vođenja cijevi radnog medija od pozicije vanjske jedinice do ulaska u građevinu, kompletno sa spojnim materijalom.</t>
  </si>
  <si>
    <t>cijev d110</t>
  </si>
  <si>
    <t>Izrada i ugradnja raznih komada iz profilnog željeza, u svrhu ugradnje opreme i cjevovoda.</t>
  </si>
  <si>
    <t>Sitni potrošni materijal, plin, kisik, žica, kudelja i sl.</t>
  </si>
  <si>
    <t>Topla proba, probni pogon i regulacija sistema, sa mjerenjem postignutih parametara grijanja.</t>
  </si>
  <si>
    <t>INSTALACIJA HLAĐENJA SPLIT SITEMOM :</t>
  </si>
  <si>
    <t xml:space="preserve">Dobava i ugradnja vanjske jedinice inverter sustava multi split izvedbe , namjenjena za vanjsku montažu - zaštićena od vremenskih utjecaja, s ugrađenim inverter kompresorom, zrakom hlađenim kondenzatorom i svim potrebnim elementima za zaštitu i kontrolu : </t>
  </si>
  <si>
    <r>
      <t>- nominalni učinak hlađenja: Q</t>
    </r>
    <r>
      <rPr>
        <vertAlign val="subscript"/>
        <sz val="10"/>
        <rFont val="Arial"/>
        <family val="2"/>
        <charset val="238"/>
      </rPr>
      <t>hl</t>
    </r>
    <r>
      <rPr>
        <sz val="10"/>
        <rFont val="Arial"/>
        <family val="2"/>
        <charset val="238"/>
      </rPr>
      <t xml:space="preserve"> = 10,2 (3,9 - 11,0) kW </t>
    </r>
  </si>
  <si>
    <r>
      <t>- nominalni učinak grijanja: Q</t>
    </r>
    <r>
      <rPr>
        <vertAlign val="subscript"/>
        <sz val="10"/>
        <rFont val="Arial"/>
        <family val="2"/>
        <charset val="238"/>
      </rPr>
      <t>gr</t>
    </r>
    <r>
      <rPr>
        <sz val="10"/>
        <rFont val="Arial"/>
        <family val="2"/>
        <charset val="238"/>
      </rPr>
      <t xml:space="preserve"> = 10,5 (4,1 - 14,0) kW </t>
    </r>
  </si>
  <si>
    <t xml:space="preserve">- područje hlađenja: -10 °C do +46°C </t>
  </si>
  <si>
    <t xml:space="preserve">- područje grijanja:   -15 °C do +24 °C </t>
  </si>
  <si>
    <t>- maksimalna dozvoljena duljina cijevnog razvoda: 80 m</t>
  </si>
  <si>
    <t xml:space="preserve">- maksimalna dozvoljena duljina cijevnog razvoda za jednu </t>
  </si>
  <si>
    <t xml:space="preserve">- maksimalna dozvoljena visinska razlika vanjske i unutarnje </t>
  </si>
  <si>
    <t xml:space="preserve">Dobava i ugradnja unutarnjih inverter sustava kazetne izvedbe, sa donjom ukrasnom maskom, predviđene za ugradnju pod strop, sa 4 smjera ispuhivanja , opremljena ventilatorom, izmjenjivačem topline s direktnom ekspanzijom freona, te svim potrebnim elementima za zaštitu, kontrolu i regulaciju uređaja i temperature, sljedećih tehničkih značajki:             </t>
  </si>
  <si>
    <t>- količina zraka: V=  6,0 - 6,5 - 7,0  m3/min</t>
  </si>
  <si>
    <t>- razina zvučnog tlaka (SPL): 24 - 26 - 28 dB (A)</t>
  </si>
  <si>
    <t>uključivo dodatni pribor:</t>
  </si>
  <si>
    <t>- infracrveni daljinski upravljač sa 24-satnim timerom i satom</t>
  </si>
  <si>
    <r>
      <t>- učinak hlađenja: Q</t>
    </r>
    <r>
      <rPr>
        <vertAlign val="subscript"/>
        <sz val="10"/>
        <rFont val="Arial"/>
        <family val="2"/>
        <charset val="238"/>
      </rPr>
      <t xml:space="preserve">h </t>
    </r>
    <r>
      <rPr>
        <sz val="10"/>
        <rFont val="Arial"/>
        <family val="2"/>
        <charset val="238"/>
      </rPr>
      <t>= 4,6 (2,3 - 5,2)  kW</t>
    </r>
  </si>
  <si>
    <r>
      <t>- učinak grijanja: Q</t>
    </r>
    <r>
      <rPr>
        <vertAlign val="subscript"/>
        <sz val="10"/>
        <rFont val="Arial"/>
        <family val="2"/>
        <charset val="238"/>
      </rPr>
      <t xml:space="preserve">g </t>
    </r>
    <r>
      <rPr>
        <sz val="10"/>
        <rFont val="Arial"/>
        <family val="2"/>
        <charset val="238"/>
      </rPr>
      <t>= 5,0 (1,7 - 6,0) kW</t>
    </r>
  </si>
  <si>
    <t>- medij:  R410A</t>
  </si>
  <si>
    <t>- količina zraka: V=  7,0 - 9,0 - 11,5  m3/min</t>
  </si>
  <si>
    <t>- razina zvučnog tlaka (SPL): 27 - 34 - 39 dB (A)</t>
  </si>
  <si>
    <r>
      <t>- učinak hlađenja: Q</t>
    </r>
    <r>
      <rPr>
        <vertAlign val="subscript"/>
        <sz val="10"/>
        <rFont val="Arial"/>
        <family val="2"/>
        <charset val="238"/>
      </rPr>
      <t xml:space="preserve">h </t>
    </r>
    <r>
      <rPr>
        <sz val="10"/>
        <rFont val="Arial"/>
        <family val="2"/>
        <charset val="238"/>
      </rPr>
      <t>= 2,6 (1,5 - 3,2)  kW</t>
    </r>
  </si>
  <si>
    <r>
      <t>- učinak grijanja: Q</t>
    </r>
    <r>
      <rPr>
        <vertAlign val="subscript"/>
        <sz val="10"/>
        <rFont val="Arial"/>
        <family val="2"/>
        <charset val="238"/>
      </rPr>
      <t xml:space="preserve">g </t>
    </r>
    <r>
      <rPr>
        <sz val="10"/>
        <rFont val="Arial"/>
        <family val="2"/>
        <charset val="238"/>
      </rPr>
      <t>= 3,2 (1,3 - 4,2) kW</t>
    </r>
  </si>
  <si>
    <t>- količina zraka: V=  6,5 - 7,5 - 8,5  m3/min</t>
  </si>
  <si>
    <t>- razina zvučnog tlaka (SPL): 25 - 28 - 31 dB (A)</t>
  </si>
  <si>
    <t xml:space="preserve">Dobava i ugradnja vanjske jedinice split sustava, zaštićena od vremenskih utjecaja, s ugrađenim kompresorima s inverterskom regulacijom snage i potrošnje, te svim potrebnim elementima za zaštitu, kontrolu i regulaciju uređaja i funkcionalni rad, sljedećih tehničkih značajki:: </t>
  </si>
  <si>
    <r>
      <t>- nominalni učinak hlađenja: Q</t>
    </r>
    <r>
      <rPr>
        <vertAlign val="subscript"/>
        <sz val="10"/>
        <rFont val="Arial"/>
        <family val="2"/>
        <charset val="238"/>
      </rPr>
      <t>hl</t>
    </r>
    <r>
      <rPr>
        <sz val="10"/>
        <rFont val="Arial"/>
        <family val="2"/>
        <charset val="238"/>
      </rPr>
      <t xml:space="preserve"> =  2,6 (1,5 - 3,2) kW </t>
    </r>
  </si>
  <si>
    <r>
      <t>- nominalni učinak grijanja:   Q</t>
    </r>
    <r>
      <rPr>
        <vertAlign val="subscript"/>
        <sz val="10"/>
        <rFont val="Arial"/>
        <family val="2"/>
        <charset val="238"/>
      </rPr>
      <t>gr</t>
    </r>
    <r>
      <rPr>
        <sz val="10"/>
        <rFont val="Arial"/>
        <family val="2"/>
        <charset val="238"/>
      </rPr>
      <t xml:space="preserve"> = 3,2 (1,3 - 4,2) kW </t>
    </r>
  </si>
  <si>
    <t xml:space="preserve">- područje grijanja:   -10 °C do +24 °C </t>
  </si>
  <si>
    <t>- maksimalna dozvoljena duljina cijevnog razvoda: 20 m</t>
  </si>
  <si>
    <t>- maksimalna dozvoljena visina cijevnog razvoda: 12 m</t>
  </si>
  <si>
    <r>
      <t>Dobava i ugradnja bakrenih cijevi za potrebe razvoda freona (plinske i tekuće faze), kvalitete za radni medij R-410A/R32, kompletno sa fazonskim komadima, spojnim (spojnice, ventili za punjenje freona i odzračivanje), brtvenim i sitnim potrošnim materijalom, te odmašćivanjem vakuumiranjem i punjenjem freona, do potpunog pogonskog stanja.</t>
    </r>
    <r>
      <rPr>
        <u/>
        <sz val="10"/>
        <rFont val="Arial"/>
        <family val="2"/>
        <charset val="238"/>
      </rPr>
      <t/>
    </r>
  </si>
  <si>
    <r>
      <t xml:space="preserve">Cijev je predviđena sa tvorničkom izolacijom za potrebe izolacije cijevi </t>
    </r>
    <r>
      <rPr>
        <sz val="10"/>
        <rFont val="Arial"/>
        <family val="2"/>
        <charset val="238"/>
      </rPr>
      <t>, debljine stijenke ovisno o dimenziji cijevi, klase gorivosti B, kompletno sa ljepilom, samoljepljivim izolirajućim i samoljepljivim trakama.</t>
    </r>
  </si>
  <si>
    <r>
      <t>Ø</t>
    </r>
    <r>
      <rPr>
        <sz val="10"/>
        <rFont val="Arial"/>
        <family val="2"/>
        <charset val="238"/>
      </rPr>
      <t>6.4</t>
    </r>
  </si>
  <si>
    <r>
      <t>Ø9</t>
    </r>
    <r>
      <rPr>
        <sz val="10"/>
        <rFont val="Arial"/>
        <family val="2"/>
        <charset val="238"/>
      </rPr>
      <t>.5</t>
    </r>
  </si>
  <si>
    <t>Ø12.7</t>
  </si>
  <si>
    <t>Izrada i ugradnja raznih antikorozivnih komada iz profilnog željeza, navojnih šipki i sl., u svrhu ugradnje opreme i cijevi.</t>
  </si>
  <si>
    <t>Dobava i ugradnja radnog medija. Punjenje vršiti u dogovoru i prema uputama ovlaštenog servisa proizvođača opreme.</t>
  </si>
  <si>
    <t>cijev d75</t>
  </si>
  <si>
    <t xml:space="preserve">Dobava i ugradnja PVC cijevi za potrebe odvoda kondenzata sa unutrašnjih i vanjskih jedinica, kompletno sa obujmicama i brtvenim materijalom. </t>
  </si>
  <si>
    <t>d=32</t>
  </si>
  <si>
    <r>
      <t xml:space="preserve">Dobava i ugradnja upojnog bunarića iz PVC </t>
    </r>
    <r>
      <rPr>
        <sz val="10"/>
        <rFont val="Arial"/>
        <family val="2"/>
      </rPr>
      <t>Ø110 dužine 50 cm sa čepom</t>
    </r>
    <r>
      <rPr>
        <sz val="10"/>
        <rFont val="Arial"/>
        <family val="2"/>
        <charset val="238"/>
      </rPr>
      <t>, za potrebe odvoda kondenzata u okolišu, kompletno sa svim potrebnim materijalom i radom.</t>
    </r>
  </si>
  <si>
    <t xml:space="preserve">Hladna tlačna proba instalacije na ispitni tlak od 40 bar-a u trajanju od najmanje 4 sata, te izrada protokola o ispitivanju. </t>
  </si>
  <si>
    <t>Topla proba, probni pogon, te izrada protokola o ispitivanju.</t>
  </si>
  <si>
    <t>Probni pogon, potrebna ispitivanja i regulacija sistema.</t>
  </si>
  <si>
    <t>INSTALACIJA ELEKTRIČNOG PODNOG GRIJANJA :</t>
  </si>
  <si>
    <t>INSTALACIJA ODSISNE VENTILACIJE :</t>
  </si>
  <si>
    <t xml:space="preserve">Dobava i ugradnja kanalnog ventilatora,  kompletno sa spojnim, brtvenim i nosivim materijalom, te spajanjem, puštanjem u pogon i izdavanjem garancije, slijedećih karakteristika: </t>
  </si>
  <si>
    <t xml:space="preserve"> - oprema:  regulator broja okretaja - 1 kom </t>
  </si>
  <si>
    <t xml:space="preserve">                 elastični priključak- 2 kom</t>
  </si>
  <si>
    <t>Dobava i ugradnja kupaonskih odsisnih ventilatora, slijedećih karakteristika, a kompletno sa spajanjem, puštanjem u pogon i izdavanjem garancije :</t>
  </si>
  <si>
    <t xml:space="preserve">Dobava i ugradnja SPIRO ventilacionih kanala, za potrebe odsisa kuhinjske nape, sanitarija, kompletno sa svim potrebnim koljenima, račvama i sl., te spojnim i brtvenim materijalom. </t>
  </si>
  <si>
    <t>d=100 mm</t>
  </si>
  <si>
    <t>d=125 mm</t>
  </si>
  <si>
    <r>
      <t xml:space="preserve">Dobava i ugradnja ventilacionih rešetki, </t>
    </r>
    <r>
      <rPr>
        <b/>
        <u/>
        <sz val="10"/>
        <rFont val="Arial"/>
        <family val="2"/>
        <charset val="238"/>
      </rPr>
      <t>u boji prema zahtjevu interijera/eksterijera,</t>
    </r>
    <r>
      <rPr>
        <sz val="10"/>
        <rFont val="Arial"/>
        <family val="2"/>
        <charset val="238"/>
      </rPr>
      <t xml:space="preserve"> kompletno sa spojnim, brtvenim i nosivim materijalom.</t>
    </r>
  </si>
  <si>
    <t>krovna kapa d125</t>
  </si>
  <si>
    <t>UKUPNO</t>
  </si>
  <si>
    <t>SVEUKUPNO</t>
  </si>
  <si>
    <t>TROŠKOVNIK STROJARSKIH INSTALACIJA GRIJANJA, HLAĐENJA I VENTILACIJE</t>
  </si>
  <si>
    <t>Jedinična</t>
  </si>
  <si>
    <t>Ukupna</t>
  </si>
  <si>
    <t>Dobava i ugradnja izolacije proizvod, izolacije za hladnu i toplu vodu, za potrebe izolacije razvoda grijanja i hlađenja kroz građevinu, debljine stijenke min 13 mm, sa zatvorenim ćelijama, klase gorivosti B,koja ima područje primjene od -20 oC do +102 oC, toplinsku vodljivost &lt; 0,038 W/mK, gustoću 65 – 80 kg/m3, koeficijent otpora difuzije vodene pare &gt; 7000, protupožarnu klasu B1 i ispitana je prema DIN 4102. ili jednakovrijedna ________________, kompletno sa ljepilom i izolirajućim trakama za zaštitu spojeva, kao i samoljepljivim trakama. Izolaciju je potrebno navlačiti na cijev.</t>
  </si>
  <si>
    <t>Dobava i ugradnja PE-Xc cijevi za sustav podnog grijanja izrađenih od umreženog polietilena.
Otpornost difuziji kisika kroz stijenke cijevi u vodu sukladno standardima DIN 4726 i DIN 4729, ili jednakovrijednim ________________ . Maksimalna temperatura medija 90°C, maksimalni radni pritisak 10 bara. Spajanje cijevi kompresijskim spojnicama:</t>
  </si>
  <si>
    <t>Dobava i ugradnja ploče ND 11 s čepovima za postavljanje i pozicioniranje cijevi podnog grijanja, izrađene sukladno normama DIN 4190 i DIN EN 1264 ili jednakovrijednim ________________ . s integriranom toplinskom i zvučnom izolacijom. Visina ploče bez izdanaka min 11 mm, s izdancima min 34 mm. Raster polaganja cijevi 50, 100, 150, 200, 250 i 300 mm. Čepovi prikladni za polaganje cijevi Ø 14-17 mm. Dimenzije ploče 1400x800 mm +/- 5%.</t>
  </si>
  <si>
    <t>Dobava i ugradnja aditiva za plastificiranje betona estriha debljine 45 mm nadsloja iznad položenih cijevi sustava podnog grijanja. Dodavanjem aditiva estrihu se poboljšava njegova toplinska provodljivost. Aditiv je kompatibilan s PE-Xc cijevima.. Za nadsloj od 45 mm dozira se 0,15 kg/m2. Pakiranje od 5 kg.</t>
  </si>
  <si>
    <t>Dobava i ugradnja čeličnog razdjelnika za podno grijanje koji se sastoji od polazne i povratne grane izrađenih iz profila od plemenitog čelika 1.4301 s kuglastim ventilom ¾'', proizvod. Polazna grana s intregriranim regulatorima protoka (indikatori protoka s prozirnom kapom i skalom 0-5 l/min) za balansiranje krugova podnog grijanja. Povratna grana s integriranim termostatskim ventilima s ručnom regulacijskom kapom. Integrirane zaokretne slavine ½''za punjenje i ispiranje i odzračni ventili ½''. Spoj krugova podnog grijanja preko niklovanih priključnih spojnica ¾'' s eurokonusom, prilagođene za kompresijske spojnice. Razmak priključaka na razdjelniku 50 mm. Nosači razdjelnika s uloškom za zvučnu izolaciju lijevo ili desno zamaknutim za 25 mm zbog lakše montaže cijevi. Razdjelnik se može priključiti s lijeve ili desne strane po izboru.</t>
  </si>
  <si>
    <t>Dobava i ugradnja ugradbenog ormarića, proizvod za podžbuknu ugradnju razdjelnika podnog grijanja. Kućište od toplo cinčanog čeličnog lima, a okvir i usadna vrata od galvanski pocinčanog lima s ugrađenim okretnim zasunom. Na stražnjoj strani kućišta ugrađena učvrsna letva za lakšu montažu razdjelnika i cijevi podnog grijanja. Dubinu ugradbenog ormarića moguće regulirati od 110-140 mm, a visinu od 0-70 mm. Okvir i vrata standardno praškasto lakirani u boji RAL 9010.</t>
  </si>
  <si>
    <t>Dobava i ugradnja samoljepljive rubne izolacijske trake za podno grijanje, izrađene iz ekspandiranog polietilena debljine 8 mm i širine 150 mm +/- 5%.</t>
  </si>
  <si>
    <t>Dobava i ugradnja elektroničkog (digitalnog) prostornog termostata, sa pripadajućim baterijskim napajanjem te spojni materijal, spajanje, puštanje u pogon i izdavanje garancije.</t>
  </si>
  <si>
    <t>Dobava i ugradnja baznog elementa za spajanje sobnih regulatora temperature s termoelektričnim pogonima, žičana izvedba. Mogućnost priključivanja do max. 7 sobnih regulatora i max. 14 termoelektričnih pogona.
Integrirani modul za upravljanje pumpom. Montaža bez vijaka, pregledno priključivanje priključaka, visoka sigurnost funkcioniranja, zaštita od preopterećenja, nema održavanja.</t>
  </si>
  <si>
    <t>Dobava i ugradnja termoelektričnog pogona za otvaranje i zatvaranje ventila na razdjelniku s prstenstim pokazivačem funkcioniranja. Kompaktni oblik malih dimenzija. Zaštita od vode u slučaju puštanja ventila. U stanju bez struje drži ventil zatvorenim. Zahvaljujući ''first open'' funkciji, pogon se isporučuje otvoren bez struje. U komplet uključen i kabel duljine 1 m.</t>
  </si>
  <si>
    <t>Snaga: min 1,8 W</t>
  </si>
  <si>
    <t>Hod ventila: 4 mm +/- 1mm</t>
  </si>
  <si>
    <t>Priključna dimenzija: 2x0,75 mm2, min 1 m</t>
  </si>
  <si>
    <t>Dimenzije (VxŠxD): 53+4/44/47 mm +/- 5%.</t>
  </si>
  <si>
    <t>Dobava i ugradnja vanjske jedinice sustava dizalice topline zrak-voda u izvedbi toplinske pumpe, namijenjena za vanjsku montažu - zaštićena od vremenskih utjecaja, s ugrađenim inverterskim kompresorom, zrakom hlađenim kondenzatorom i svim potrebnim elementima za zaštitu, kontrolu i regulaciju uređaja i funkcionalan rad, kompletno sa spjanjem i puštanjem u pogon.</t>
  </si>
  <si>
    <t>- kapacitet grijanja: 11,20 kW +/- 5%</t>
  </si>
  <si>
    <t>- nominala energetska učinkovitost: COP = 4,45 +/- 5%</t>
  </si>
  <si>
    <t>- apsorbirana snaga: 2,51 kW +/- 5% / 400 V / 3 faze / 50 Hz</t>
  </si>
  <si>
    <t>- kapacitet grijanja: 10,0 kW +/- 5%</t>
  </si>
  <si>
    <t>- nominala energetska učinkovitost: COP = 3,32 +/- 5%</t>
  </si>
  <si>
    <t>- apsorbirana snaga: 3,01 kW +/- 5% / 400 V / 3 faze / 50 Hz</t>
  </si>
  <si>
    <t>- temperatura vode na izlazu - grijanje: + 60 °C +/- 5%</t>
  </si>
  <si>
    <t>- nivo zvučnog tlaka - grijanje (SPL): 54 dB(A) +/- 5%</t>
  </si>
  <si>
    <t>- nivo zvučne snage - grijanje (PWL): 70 dB(A) +/- 5%</t>
  </si>
  <si>
    <t xml:space="preserve">- dimenzije: V × Š × D: 1350 x 950 x 330(+30) mm +/- 5%  </t>
  </si>
  <si>
    <t>- priključak R410A - tekuća faza: 9,52 mm +/- 5%</t>
  </si>
  <si>
    <t>- priključak R410A - plinovita faza: 15,88 mm +/- 5%</t>
  </si>
  <si>
    <t>Slijedećih minimalnih ili boljih tehničkih karakteristika:</t>
  </si>
  <si>
    <t>- kapacitet Booster grijača: 2 kW +/- 5%</t>
  </si>
  <si>
    <t>- maksimalna visina dobave vode: 7,0 m +/- 5%</t>
  </si>
  <si>
    <t>- promjer cijevi R410A - plin: 15,88 mm +/- 5%</t>
  </si>
  <si>
    <t>- promjer cijevi R410A - tekućina: 9,52 mm +/- 5%</t>
  </si>
  <si>
    <t>- razina zvučnog tlaka (SPL): 28 dB (A) +/- 5%</t>
  </si>
  <si>
    <t>- razina zvučne snage (PWL): 40 dB (A) +/- 5%</t>
  </si>
  <si>
    <t>- dimenzije: V × Š × D = 800 x 530 x 360 mm +/- 5%</t>
  </si>
  <si>
    <t>Dobava i ugradnja grijača sanitarne vode s dvije fiksne spirale, sljedećih tehničkih karakteristika;</t>
  </si>
  <si>
    <t xml:space="preserve"> - količina sanitarne vode (l)                300 +/- 5%</t>
  </si>
  <si>
    <t xml:space="preserve"> - promjer (mm)                                 600 +/- 5%</t>
  </si>
  <si>
    <t xml:space="preserve"> - visina spremnika (mm)                   1600 +/- 5%</t>
  </si>
  <si>
    <t xml:space="preserve"> - površina grijača - gornja (m2)           1.0 +/- 5%</t>
  </si>
  <si>
    <t xml:space="preserve"> - površina grijača - donja (m2)            1.5 +/- 5%</t>
  </si>
  <si>
    <t xml:space="preserve"> - elektro grijač (400V)                        3 kW +/- 5%</t>
  </si>
  <si>
    <t xml:space="preserve">Dobava i ugradnja elemenata automatske regulacije - troputnog prekretnog ventila, za potrebe prebacivanja rada grijanje/priprema tople vode, kompletno sa spajanjem i puštanjem u pogon. </t>
  </si>
  <si>
    <t>Dobava i ugradnja toplinski izoliranog akumulatora tehnološke tople vode, slijedećih karakteristika:</t>
  </si>
  <si>
    <t xml:space="preserve"> - volumen        100 l +/- 5%</t>
  </si>
  <si>
    <t xml:space="preserve"> - dimenzije      d = 460 mm +/- 5%</t>
  </si>
  <si>
    <t xml:space="preserve">                       h = 960 mm +/- 5%</t>
  </si>
  <si>
    <t>Dobava i ugradnja cirkulacijskih crpki, kompletno sa spajanjem, puštanjem u pogon i atestiranjem:</t>
  </si>
  <si>
    <t xml:space="preserve"> - Protok:                  3000 l/h +/- 5%</t>
  </si>
  <si>
    <t xml:space="preserve"> - Napor:                   60 kPa +/- 5%</t>
  </si>
  <si>
    <t xml:space="preserve"> - El. priključak:         220 V/50 Hz/0.75 A +/- 5%</t>
  </si>
  <si>
    <t xml:space="preserve"> - Snaga el. motora:   84 W +/- 5%</t>
  </si>
  <si>
    <t xml:space="preserve"> - Protok:                  1000 l/h +/- 5%</t>
  </si>
  <si>
    <t xml:space="preserve"> - Napor:                    40 kPa +/- 5%</t>
  </si>
  <si>
    <t xml:space="preserve"> - El. priključak:         220 V/50 Hz/ 0.19 A +/- 5%</t>
  </si>
  <si>
    <t xml:space="preserve"> - Snaga el. motora:   22 W +/- 5%</t>
  </si>
  <si>
    <t>Dobava i ugradnja solarne pumpne grupe opremljen s crpkom protoka do 12 l/min, te visine dobave do 60 kPa, sigurnosnim ventilom, 2 termometra, manometrom 0-10 bar-a, slavinom za punjenje i pražnjenjem, separatorom zraka i kućištem od izolacije, kompletno sa ovjesnim priborom, te spajanjem, puštanjem u pogon i izdavanjem garancije.</t>
  </si>
  <si>
    <t xml:space="preserve">Dobava i ugradnja diferencijalne automatike pripreme sanitarne vode putem solarnih kolektora, kompletno sa spajanjem i puštanjem u pogon. </t>
  </si>
  <si>
    <t>Dobava i ugrradnja pločastih solarnih  kolektor s navarenim aluminijskim limom sa visoko selektivnom prevlakom, trajno otporni u stanju mirovanja i ispitani na toplinske šokove prekriveni siguronosnim staklom transmisije 92% +/- 2% Minimalni solarni prinos kolektora veći od 525 kWh/m2 godišnje kod 49% udjela pokrivanja, slijedećih karakteristika :</t>
  </si>
  <si>
    <t>Dimenzija dxšxv: 1300x2000x85 mm +/- 5%</t>
  </si>
  <si>
    <t>Bruto površina: 2,60m2 +/- 5%</t>
  </si>
  <si>
    <t>Površina apsorbera: 2,36 m2 +/- 5%</t>
  </si>
  <si>
    <t>Težina: 42 kg +/- 5%</t>
  </si>
  <si>
    <t>Sadržaj vode: 1,7 l +/- 5%</t>
  </si>
  <si>
    <t>Prevlaka: Miro-Therm ili jednakovrijedna _______________, (apsorpcija cca 96%, emisija cca 5%</t>
  </si>
  <si>
    <t>Toplinska izolacija: min.vuna min 50 mm</t>
  </si>
  <si>
    <t>Max.pad tlaka kod 100 l/h : 3,0 mbar +/- 5%</t>
  </si>
  <si>
    <t>potreban min. volumen/radni tlak/tlak otvaranja 30/5/6.5</t>
  </si>
  <si>
    <t>potreban min. volumen/radni tlak/tlak otvaranja 24/2/3</t>
  </si>
  <si>
    <t>Dobava i ugradnja izolacije proizvod izolacije za cijevi hladne vode, debljine stijenke min 13 mm, sa zatvorenim ćelijama, klase gorivosti B,koja ima područje primjene od -20 oC do +102 oC, toplinsku vodljivost &lt; 0,038 W/mK, gustoću 65 – 80 kg/m3, koeficijent otpora difuzije vodene pare &gt; 7000, protupožarnu klasu B1 i ispitana je prema DIN 4102 ili jednakovrijedna __________________, kompletno sa ljepilom i izolirajućim trakama za zaštitu spojeva, kao i samoljepljivim trakama. Izolaciju je potrebno navlačiti na cijev.</t>
  </si>
  <si>
    <t>Dobava i ugradnja izolacije za cijevi razvoda solarnih kolektora kroz objekt i vanjskim prostorom, debljine stijenke 25 mm, sa zatvorenim ćelijama, klase gorivosti B,koja ima područje primjene od -20 oC do +102 oC, toplinsku vodljivost &lt; 0,038 W/mK, gustoću 65 – 80 kg/m3, koeficijent otpora difuzije vodene pare &gt; 7000, protupožarnu klasu B1 i ispitana je prema DIN 4102  ili jednakovrijedna __________________, kompletno sa ljepilom i izolirajućim trakama za zaštitu spojeva, kao i samoljepljivim trakama. Izolaciju je potrebno navlačiti na cijev.</t>
  </si>
  <si>
    <t>Dobava i ugradnja odzračnih lonaca, volumena V = 3 l +/- 5%, kompletno sa ventilom za ispust zraka, dimenzije NO 10, te pripadnim cjevovodom, cca   6 m', kao i sa spojnim i brtvenim materijalom.</t>
  </si>
  <si>
    <t>- apsorbirana snaga: 3,150 kW +/- 5% / 230 V / 1 faza / 50 Hz</t>
  </si>
  <si>
    <t>- sezonski st. energ. učinkovit.: SEER=A++ (6,6) +/- 5%</t>
  </si>
  <si>
    <t>- apsorbirana snaga: 2,340 kW +/- 5% / 230 V / 1 f / 50 Hz</t>
  </si>
  <si>
    <t>- sezonski st. Energ. učinkovit.: SCOP = A+ (4,2) +/- 5%</t>
  </si>
  <si>
    <t>- nivo zvučnog tlaka - hlađenje (SPL): 52 dB (A) +/- 5%</t>
  </si>
  <si>
    <t>- nivo zvučnog tlaka - grijanje (SPL): 56 dB (A) +/- 5%</t>
  </si>
  <si>
    <t>- dimenzije: V × Š × D: 796 x 950 x 330 mm +/- 5%</t>
  </si>
  <si>
    <t>- masa: 63 kg +/- 5%</t>
  </si>
  <si>
    <t>jedinicu: 25 m</t>
  </si>
  <si>
    <t>jedinice: 15 (10) m</t>
  </si>
  <si>
    <t>- priključak R410A - tekuća faza: 5 x 6,35 mm +/- 5%</t>
  </si>
  <si>
    <t>- priključak R410A - plinovita faza: 4 x 9,52 mm + 1 x 12,7 mm +/- 5%</t>
  </si>
  <si>
    <t>- nivo zvučne snage (PWL): 45 dB(A) +/- 5%</t>
  </si>
  <si>
    <t>- dimenzije: V × Š × D = 245 x 570 x 570 mm +/- 5%</t>
  </si>
  <si>
    <t>- dimenzije panela : V × Š × D = 10 x 625 x 625 mm +/- 5%</t>
  </si>
  <si>
    <t>- masa uređaja (masa panela): 15 (3) kg +/- 5%</t>
  </si>
  <si>
    <t>- nivo zvučne snage (PWL): 56 dB(A) +/- 5%</t>
  </si>
  <si>
    <t>- apsorbirana snaga: 3,150 kW +/- 5% / 230 V / 1 f / 50 Hz</t>
  </si>
  <si>
    <t>- apsorbirana snaga: 2,340 kW V / 230 V / 1 f / 50 Hz</t>
  </si>
  <si>
    <t>- sezonski st. energ. učinkovit.: SCOP = A+ (4,2) +/- 5%</t>
  </si>
  <si>
    <t>-nivo zvučne snage (PWL): 48 dB(A) +/- 5%</t>
  </si>
  <si>
    <t>-nivo zvučne snage (PWL): 56 dB(A) +/- 5%</t>
  </si>
  <si>
    <t>- apsorbirana snaga: 0,684 kW +/- 5% / 230 V / 1 f / 50 Hz</t>
  </si>
  <si>
    <t>- sezonska energ. učinkovitost:  SEER = 6,3 (A++) +/- 5%</t>
  </si>
  <si>
    <t>- apsorbirana snaga: 0,886 kW +/- 5% / 230 V / 1 f / 50 Hz</t>
  </si>
  <si>
    <t xml:space="preserve">   - pri bivalentnoj temperaturi (-7 °C): 2,0 kW +/- 5%</t>
  </si>
  <si>
    <t xml:space="preserve">   - pri min. Temp. radnog područja (-10 °C): 2,0 kW +/- 5%</t>
  </si>
  <si>
    <t>- snaga pomoćnog elektrogrijača: 0,2  kW +/- 5%</t>
  </si>
  <si>
    <t>- godišnja potrošnja: 716  kWh /g +/- 5%</t>
  </si>
  <si>
    <t>- sezonska energ. učinkovitost:  SCOP = 4,3 (A+) +/- 5%</t>
  </si>
  <si>
    <t>- nivo zvučnog tlaka - hlađenje (SPL): 47 dB (A) +/- 5%</t>
  </si>
  <si>
    <t>- nivo zvučne snage - hlađenje (PWL): 58 dB(A) +/- 5%</t>
  </si>
  <si>
    <t>- nivo zvučnog tlaka - grijanje(SPL): 48 dB (A) +/- 5%</t>
  </si>
  <si>
    <t xml:space="preserve">- dimenzije: V × Š × D: 550 × 800  × 285 mm +/- 5%  </t>
  </si>
  <si>
    <t>- masa: 30 kg +/- 5%</t>
  </si>
  <si>
    <t>- priključak R410A - tekuća faza: 6,35 mm +/- 5%</t>
  </si>
  <si>
    <t>- priključak R410A - plinovita faza: 9,52 mm +/- 5%</t>
  </si>
  <si>
    <t>- dimenzije panela: V × Š × D = 10 x 625 x 625 mm +/- 5%</t>
  </si>
  <si>
    <t xml:space="preserve">Dobava i ugradnja kompletnog pribora za električno podno grijanje prostora kupaonice, nominalnog kapaciteta 150 Wm2 +/-5%, a koji se sastoji iz električne grijače podloge za postavu na pod nepravilnog oblika ukupne površine 4.0 m2, podnog osjetnika sa sobnim digitalnim termostatom sa programskim satom, kompletno sa spajanjem, puštanjem u pogon i testiranjem. </t>
  </si>
  <si>
    <t xml:space="preserve">Dobava i ugradnja kompletnog pribora za električno podno grijanje prostora kupaonice, nominalnog kapaciteta 150 Wm2 +/-5%, a koji se sastoji iz električne grijače podloge za postavu na pod nepravilnog oblika ukupne površine 4.5 m2, podnog osjetnika sa sobnim digitalnim termostatom sa programskim satom, kompletno sa spajanjem, puštanjem u pogon i testiranjem. </t>
  </si>
  <si>
    <t xml:space="preserve">Dobava i ugradnja kompletnog pribora za električno podno grijanje prostora kupaonice, nominalnog kapaciteta 150 Wm2 +/-5%, a koji se sastoji iz električne grijače podloge za postavu na pod nepravilnog oblika ukupne površine 9.0 m2, podnog osjetnika sa sobnim digitalnim termostatom sa programskim satom, kompletno sa spajanjem, puštanjem u pogon i testiranjem. </t>
  </si>
  <si>
    <t xml:space="preserve"> - količina zraka: L max = 165 m3/h</t>
  </si>
  <si>
    <t xml:space="preserve"> - eksterni pad tlaka : Hst = 150 Pa +/-5%</t>
  </si>
  <si>
    <t xml:space="preserve"> - snaga ventilatora : N = 28.2 W +/-5%</t>
  </si>
  <si>
    <t xml:space="preserve"> - el. priključak : 230 V, 50 Hz, 0.16 A +/-5%</t>
  </si>
  <si>
    <t xml:space="preserve"> - kapacitet                   max 60 m3/h</t>
  </si>
  <si>
    <t xml:space="preserve"> - el.priključak               230 V, 50 Hz, 13 W, 0.1 A +/-5%</t>
  </si>
  <si>
    <t xml:space="preserve"> - buka ventilatora          39 dB +/-5%</t>
  </si>
  <si>
    <t>ZOV 100 ili jednakovrijedan ________________</t>
  </si>
  <si>
    <t>BLR-0-R 100 ili jednakovrijedan ________________</t>
  </si>
  <si>
    <t>BLR-0-R 125 ili jednakovrijedan ________________</t>
  </si>
  <si>
    <t>PDV 25 %</t>
  </si>
  <si>
    <t>SVEUKUPNO (kn)</t>
  </si>
  <si>
    <t>TROŠKOVNIK ELEKTROINSTALACIJA</t>
  </si>
  <si>
    <t>U stavkama u ovom troškovniku se podrazumjeva sljedeće:</t>
  </si>
  <si>
    <t>Dobava i doprema na gradilište potrebnog građevinskog i pripremnog instalaterskog materijala</t>
  </si>
  <si>
    <t>Izrada svih građevinskih i pripremnih instalaterskih radova prema priloženim nacrtima, detaljima i skicama ili prema važećim uzancama struke.</t>
  </si>
  <si>
    <t>Za sve željezne (metalne) dijelove podrazumjeva se ličenje temeljnom i završnom bojom, a sve prema prethodnom dogovoru sa nadzornom službom.</t>
  </si>
  <si>
    <t xml:space="preserve">Stavkama je obuhvaćena dobava, montaža i spajanje elemenata, sa svim potrebnim spojnim i montažnim priborom. </t>
  </si>
  <si>
    <t xml:space="preserve">Stavkama polaganja kabela obuhvaćena je  dobava, montaža i spajanje kabela sa montažnim i razvodnim kutijama odgovarajućeg tipa. </t>
  </si>
  <si>
    <t xml:space="preserve">Stavkama polaganja kabela N/Ž obuhvaćena je  dobava i postavljanje obujmica, tiple, vijci, kabel. Obujmice postavljati na razmaku 30cm. Uključene i OG razvodne kutije.  </t>
  </si>
  <si>
    <t xml:space="preserve">Stavkama polaganja kabela P/Ž obuhvaćeno je  dubljenje žljeba za kabele i rupa za kutije u zidu, te proboj zidova, potrebni materijal kod polaganja P/Ž, montažne i razvodne kutije, te građevinska pripomoć.   </t>
  </si>
  <si>
    <t>Stavkama polaganja PSC ili PTC cijevi obuhvaćena je dobava, polaganje i spajanje cijevi, montažne i razvodne kutije, montažni, spojni i pomoćni materijal, te dubljenje žljeba u zidu od opeke kod polaganja P/Ž i građevinska pripomoć. PSC i PTC cijevi , razvodne i montažne kutije su iz samougasivog PVC-a.</t>
  </si>
  <si>
    <t>Stavkama polaganja PSC cijevi u betonu (stup ili ploča) obuhvaćena je dobava, polaganje i spajanje cijevi, montažne i razvodne kutije, montažni, spojni i pomoćni materijal.</t>
  </si>
  <si>
    <t>Kod polaganja vodova unutar drvenih pregrada ili "sendvič" pregrada kabele položiti u samougasive PVC cijevi. Kod instalacije jake struje upotrebiti vodiče tipa P koji se polažu u cijevi.</t>
  </si>
  <si>
    <t xml:space="preserve">Upotrebiti materijal i opremu koja odgovara uvjetima ugradnje. Materijal i oprema moraju biti izrađeni i ugrađeni u skladu s normama. </t>
  </si>
  <si>
    <t xml:space="preserve">Za ugrađenu opremu investitoru se trebaju predati izjave o sukladnosti u skladu sa zakonom (NN br. 20/2010). Za izvedenu instalaciju treba izvršiti ispitivanja, te protokole o ispitivanju predati investitoru.  </t>
  </si>
  <si>
    <t xml:space="preserve">U stavkama svih radova mora biti uključena i odgovarajuća skela ili oprema za rad do navedenih visina. Posebna stavka za skelu neće se uračunati. Visina unutrašnjih prostora  do 4,0m.    </t>
  </si>
  <si>
    <t xml:space="preserve">Izvođenje radova koordinirati sa izvođačem građevinskih radova, kao i sa ostalim izvođačima na objektu.    </t>
  </si>
  <si>
    <t xml:space="preserve">Prije definitivne narudžbe svjetiljki, sve karakteristike, materijal i boju svjetiljki dogovoriti sa investitorom i projektantom interijera.     </t>
  </si>
  <si>
    <t xml:space="preserve">Prije definitivne narudžbe instalacionog pribora točne karakteristike pribora (oblik, materijal i i boju) dogovoriti sa investitorom i projektantom interijera.     </t>
  </si>
  <si>
    <t xml:space="preserve">Stavke uključuju i čišćenje prostora i odvoz smeća , otpadaka i demontiranog materijala na deponiju.      </t>
  </si>
  <si>
    <t xml:space="preserve"> RAZDJELNICI </t>
  </si>
  <si>
    <t>UVJETI ZA IZVEDBU RAZDJELNIKA</t>
  </si>
  <si>
    <t>U stavkama razdjelnika obuhvaćeno je:</t>
  </si>
  <si>
    <t>Izrada dobava i doprema na gradilište razdjelnika</t>
  </si>
  <si>
    <t>Ugradnja (montaža) razdjelnika, te spajanje razdjelnika.</t>
  </si>
  <si>
    <t>Dobava i ugradnja i spajanje sve potrebne i specificirane opreme.</t>
  </si>
  <si>
    <t>Razdjelnik sa vratima i odgovarajućom bravom, te eventualno sa otvorom prekrivenim pleksiglasom za očitanje brojila.</t>
  </si>
  <si>
    <t>Ugraditi potrebne uvodnice, stezaljke, oznake, natpisne pločice.</t>
  </si>
  <si>
    <t>Izvesti kompletno ožičenje razdjelnika.</t>
  </si>
  <si>
    <t>Postaviti oznake na krajeve vodiča (kod stezaljki).</t>
  </si>
  <si>
    <t>Svi razdjelnici i paneli moraju imati sabirnicu nule i sabirnicu zemlje. Pod jednu stezaljku smije se postaviti samo jedan vodič.</t>
  </si>
  <si>
    <t>Automatski osigurači (zaštitne sklopke) moraju biti za rasklopne struje minimalno Ik3=16kA.</t>
  </si>
  <si>
    <t>Sabirnice i prekidači moraju biti za rasklopnu struju definiranu kod pojedinog razdjelnika</t>
  </si>
  <si>
    <t>Rastalni osigurači moraju imati rastalne uloške tipa gL i gG. Na njima mora biti oznaka tipa, nazivna struja, nazivni napon i ime proizvođača.</t>
  </si>
  <si>
    <t>Automatski osigurači moraju imati karakteristiku okidanja B ili C (vidi shemu).</t>
  </si>
  <si>
    <t>Vrstu elemenata birati tako da se mogu montirati na DIN nosač, da su modularni širine modula 17,5mm. Vidljivi dio elemenata mora biti visine kao automatski osigurač (45mm).</t>
  </si>
  <si>
    <t>Firme koje imaju razvijen kompletan modularni sistem elemenata za montažu na DIN nosač su npr. "ABB", "SIEMENS" "SCHRACK", "HAGER", LEGRAND, SCHNEIDER, IZLAKE ili jednakovrjedno _____________________).</t>
  </si>
  <si>
    <t>Razdjelnik na gradilište mora biti dopremljen sa zaštitom (najlon, kartonska ambalaža).</t>
  </si>
  <si>
    <t>Kod ugradnje, razdjelnik zaštititi tako da se ne ošteti kod žbukanja i farbanja zida.</t>
  </si>
  <si>
    <t>Uz razdjelnik treba biti izdan tvornički protokol o ispitivanju u skladu sa hrvatskim propisima.</t>
  </si>
  <si>
    <t>Uz razdjelnik isporučiti shemu izvedenog stanja. Shemu postaviti u najlon vrećicu u odgovarajuću pregradu.</t>
  </si>
  <si>
    <t>Razdjelnik mora imati ime proizvođača, tvornički broj i oznaku prema nacrtu, te oznaku sukladnosti i izjavu o sukladnosti..</t>
  </si>
  <si>
    <t>Natpisne pločice sa trajno ugraviranim natpisom</t>
  </si>
  <si>
    <t>Sa unutrašnje strane vrata napraviti metalni džep za smještaj sheme razdjelnika.</t>
  </si>
  <si>
    <t>OPIS STAVKE</t>
  </si>
  <si>
    <t>mjera</t>
  </si>
  <si>
    <t>količina</t>
  </si>
  <si>
    <t xml:space="preserve">ELEKTROENERGETSKI PRIKLJUČAK I RAZDJELNICI </t>
  </si>
  <si>
    <t>01.</t>
  </si>
  <si>
    <t>Dogradnja u postojećem PMO jednog (1) mjernog mjesta. Demontaža opreme koja se neće koristiti. Dobava, ugradnja i spajanje :</t>
  </si>
  <si>
    <t>Dobaviti ugraditi i spojiti:</t>
  </si>
  <si>
    <t>-</t>
  </si>
  <si>
    <t>NVO osigurači 3p, 100/40, ….kom 2</t>
  </si>
  <si>
    <t>kutija PK-100 za očitanje brojila..kom 1</t>
  </si>
  <si>
    <t xml:space="preserve">ploča brojila velika   </t>
  </si>
  <si>
    <t>ugadnja elemenata iz stavke 02.</t>
  </si>
  <si>
    <t xml:space="preserve"> N i PE sabirnica</t>
  </si>
  <si>
    <t>ožičenje, oznake, stezaljke, natpisne pločice iz PVC-a, shema</t>
  </si>
  <si>
    <t>Kompletno do pune pogonske</t>
  </si>
  <si>
    <t xml:space="preserve">   a   kn</t>
  </si>
  <si>
    <t>kpt</t>
  </si>
  <si>
    <t>02.</t>
  </si>
  <si>
    <t xml:space="preserve">Dogradnja u postojećem razdjelniku škole R-Š. </t>
  </si>
  <si>
    <t>ugradnja i spajanje  limitatora 3x 1p.   kpt 1</t>
  </si>
  <si>
    <t>osiguračii 3p, 50/36A, Tytan     ….kom 1</t>
  </si>
  <si>
    <t>03.</t>
  </si>
  <si>
    <t xml:space="preserve">Dobava, montaža i spajanje: </t>
  </si>
  <si>
    <t>ormarić s vratima,  komplet</t>
  </si>
  <si>
    <t>Glavni prekidač 3p, In=40A, Un=400V, kom 1</t>
  </si>
  <si>
    <t xml:space="preserve">Sabirnice za In=63A  </t>
  </si>
  <si>
    <t>odvodnici prenapona, klase C 15kA, 255V       ..kpt   4</t>
  </si>
  <si>
    <t>zaštitna sklopka preostale struje RCD, 4p,63A, Id=0,3A, klase S                               ..kom 1</t>
  </si>
  <si>
    <t>zaštitna sklopka preostale struje RCD, 4p, 40A, Id=0,03A,      ..kom 2</t>
  </si>
  <si>
    <t>osiguračii 3p, 50/25A, Tytan                ...kom 2</t>
  </si>
  <si>
    <t>inst. aut. osig. 3p, B16A                       ..kom 1</t>
  </si>
  <si>
    <t>inst. aut. osig. 1p, C16A                     ..kom 10</t>
  </si>
  <si>
    <t>inst. aut. osig. 1p, B10A                     ..kom 3</t>
  </si>
  <si>
    <t>inst. aut. osig. 1p, C10A                     ..kom 5</t>
  </si>
  <si>
    <t>uvodnice, ožičenje, oznake, stezaljke, natpisne pločice iz PVC-a, shema</t>
  </si>
  <si>
    <t>Kompletno do pune pogonske sposobnosti</t>
  </si>
  <si>
    <t>04.</t>
  </si>
  <si>
    <t>ugradnja i spajanje limitatora               ...kom 3</t>
  </si>
  <si>
    <t>zaštitna sklopka preostale struje RCD, 4p,63A, Id=0,3A, klase S  + naponski okidač 230V, 50Hz   ..kom 1</t>
  </si>
  <si>
    <t>zaštitna sklopka preostale struje RCD, 4p, 40A, Id=0,10A,      ..kom 1</t>
  </si>
  <si>
    <t>zaštitna sklopka preostale struje RCD, 4p, 40A, Id=0,03A,      ..kom 3</t>
  </si>
  <si>
    <t>inst. aut. osig. 3p, C20A                       ..kom 1</t>
  </si>
  <si>
    <t>inst. aut. osig. 1p, C16A                     ..kom 20</t>
  </si>
  <si>
    <t>inst. aut. osig. 1p, C10A                     ..kom 10</t>
  </si>
  <si>
    <t>kombinirana zaštitna sklopka C10A+ RCD 25/0,03A                                          ..kom 2</t>
  </si>
  <si>
    <t>impulsni bistabilni relej 1p, 16A, 230V, AC             ..kom 1</t>
  </si>
  <si>
    <t>instalacioni sklopnik 2p, 20A, 230V, ...kom  1</t>
  </si>
  <si>
    <t>tipkalo,  6A,  230V, NO+NC                ..kom 1</t>
  </si>
  <si>
    <t>vremenski relej, 230V, 50Hz, t=30min                      ..kom 1</t>
  </si>
  <si>
    <t>05.</t>
  </si>
  <si>
    <t>Dobava, ugradnja, spajanje i puštanje u pogon automatske kondenzatorske  baterje</t>
  </si>
  <si>
    <t>Kompenzacija 400V;  6,25kVAr,</t>
  </si>
  <si>
    <t>regulator : automatski u stepenu - 1:2:4:4</t>
  </si>
  <si>
    <t>regulacija automatska :1,25+2,5+2,5 kVAr</t>
  </si>
  <si>
    <t>kondenzatori : bez PCB-a, 3f, napon 440V</t>
  </si>
  <si>
    <t>glavna sklopka : 3p, In=63A, Un=500V</t>
  </si>
  <si>
    <t>osigurači + sklopnici sa otpornicima za ograničenje struje uključivanja i sa otpornicima za brzo pražnjenje.</t>
  </si>
  <si>
    <t>sabirnice, ožičenje, stezaljke, oznake, natpisne pločice, sheme i ostalo</t>
  </si>
  <si>
    <t>Kompletno dobava, montaža, spajanje, podešenje, do pune pogonske sposobnosti.</t>
  </si>
  <si>
    <t>06.</t>
  </si>
  <si>
    <t>Dobava i polaganje glavnih vodova. Polaganje podžbukno u PSC cijevima.</t>
  </si>
  <si>
    <t>Prije narudžbe izmjeriti stvarne dužine krugova.</t>
  </si>
  <si>
    <t>Za višežilne kabele koristiti boje izolacije žila prema Hrvatskim normama.</t>
  </si>
  <si>
    <t>06.2.</t>
  </si>
  <si>
    <t>FG7OR-5x10mm2 na kabelskoj stazi.</t>
  </si>
  <si>
    <t>a      kn</t>
  </si>
  <si>
    <t>m1</t>
  </si>
  <si>
    <t>06.3.</t>
  </si>
  <si>
    <t>FG7OR-5x6mm2 na kabelskoj stazi.</t>
  </si>
  <si>
    <t>06.4.</t>
  </si>
  <si>
    <t>PP-Y-3x1,5mm2</t>
  </si>
  <si>
    <t>07.</t>
  </si>
  <si>
    <t>Električko spajanje kabela (izrada zaglavaka), za kabele glavnog razvoda. Uključene odgovarajuće stopice i sav ostali pribor. Komplet sa obujmicama</t>
  </si>
  <si>
    <t>07.1.</t>
  </si>
  <si>
    <t xml:space="preserve">Vod 5x10mm2 i 5x6mm2 </t>
  </si>
  <si>
    <t>08.</t>
  </si>
  <si>
    <t>Izrada dobava i postavljanje natpisnih pločica iz PVC-a, sa oznakom kabela. Napisati :</t>
  </si>
  <si>
    <t>-strujni krug ili potrošač,</t>
  </si>
  <si>
    <t>tip i presjek kabela.</t>
  </si>
  <si>
    <t>-Primjer :</t>
  </si>
  <si>
    <t>NAPAJANJE IZ "PMO"</t>
  </si>
  <si>
    <t xml:space="preserve"> FG7OR-5x10mm2, 1kV. </t>
  </si>
  <si>
    <t>12.</t>
  </si>
  <si>
    <t xml:space="preserve">Dobava montaža i spajanje isključnog tipkala sa natpisnom pločicom. : </t>
  </si>
  <si>
    <t>12.1.</t>
  </si>
  <si>
    <t>ISKLJUČENJE EL. ENERGIJE</t>
  </si>
  <si>
    <t xml:space="preserve">UKUPNO  RAZDJELNICI I GLAVNI ELEKTROENERGETSKI RAZVOD  </t>
  </si>
  <si>
    <t>kn</t>
  </si>
  <si>
    <t>RAZVOD SNAGE I PRIKLJUČNICA</t>
  </si>
  <si>
    <t>Dobava montaža i spajanje instalacionog pribor P/Ž. ( pod žbukom ili u pregradi ). Za "sendvič" pregrade koristiti odgovarajuće kutije. Stavkom obuhvaćen instalacioni element, kutija, nosač i ukrasna pločica. Koristiti modularni sistem elemenata. Ukrasna maska tehnopolimer, boja prema izboru projektanta interijera.  Važi za sav instalacioni pribor na zidu.  Uzorak VIMAR, PLANA, ili jednakovrjedan ‗‗‗‗‗‗‗‗‗‗‗‗‗‗‗‗</t>
  </si>
  <si>
    <t xml:space="preserve">Boja elementa: siva. </t>
  </si>
  <si>
    <t>01.1.</t>
  </si>
  <si>
    <t>Priključnica, šuko, sa zaštitnim kontaktom 10(16)A, 250V, P/Ž, sigurnosna ( za kutiju * 60mm), IP40</t>
  </si>
  <si>
    <t>01.2.</t>
  </si>
  <si>
    <t>Priključnica, dvostruka, šuko, sa zaštitnim kontaktom 10(16)A, 250V, P/Ž, sigurnosna, (kutiju za 4 modula), IP 40</t>
  </si>
  <si>
    <t>01.3.</t>
  </si>
  <si>
    <t>Priključnica, trostruka, šuko, sa zaštitnim kontaktom 10(16)A, 250V, P/Ž, sigurnosna, (kutiju za 6 modula), IP 40</t>
  </si>
  <si>
    <t>01.4.</t>
  </si>
  <si>
    <t>Priključnica, šuko, sa zaštitnim kontaktom 10(16)A, 250V, P/Ž, sigurnosna ( za kutiju * 60mm), IP 55</t>
  </si>
  <si>
    <t>01.5.</t>
  </si>
  <si>
    <t>Petpolni fiksni spoj 16A, 400V, P/Ž</t>
  </si>
  <si>
    <t>01.6.</t>
  </si>
  <si>
    <t>Priključnica, šuko, sa zaštitnim kontaktom 10(16)A, 250V, P/Ž, sigurnosna , IP55 sa poklopcem</t>
  </si>
  <si>
    <t>Instalacioni priboor u nadžbuknoj izvedbi, OG,         IP 55</t>
  </si>
  <si>
    <t>02.1.</t>
  </si>
  <si>
    <t>Priključnica N/Ž, IP 55, 16A, 230V (jednofazna)</t>
  </si>
  <si>
    <t>02.3.</t>
  </si>
  <si>
    <t>Instalaciona sklopka N/Ž, IP 44, 16A, 250V, obična</t>
  </si>
  <si>
    <t xml:space="preserve">Dobava, polaganje i spajanje kabela za instalaciju priključnica i razvoda snage. Kabeli se polažu podžbukno, te u PVC cijevima u podu i stropu. Podžbukno sa dubljenjem žljeba u zidu od opeke cca 70%. Uključeno i dubljenje žljeba. </t>
  </si>
  <si>
    <t>03.1.</t>
  </si>
  <si>
    <t xml:space="preserve">FG7OR-5x2,5mm2, P/Ž </t>
  </si>
  <si>
    <t>03.2.</t>
  </si>
  <si>
    <t xml:space="preserve">PP-Y-3x2,5mm2, P/Ž. </t>
  </si>
  <si>
    <t>Izvedba instalacije izjednačenja potencijala i uzemljenja sa dobavom, ugradnjom i spajanjem.</t>
  </si>
  <si>
    <t>04.1.</t>
  </si>
  <si>
    <t>04.2.</t>
  </si>
  <si>
    <t>Vod P-Y-16mm2/PSC *20mm</t>
  </si>
  <si>
    <t>04.3.</t>
  </si>
  <si>
    <t>Vod P-Y-10mm2/PSC *13mm</t>
  </si>
  <si>
    <t>04.4.</t>
  </si>
  <si>
    <t>Vod P-Y-4mm2/PSC *13mm</t>
  </si>
  <si>
    <t>04.5.</t>
  </si>
  <si>
    <t>Obujmice za uzemljenje i spojevi vijcima ili na drugi način. Spojiti i metalne nosače dvostrukog poda.</t>
  </si>
  <si>
    <t xml:space="preserve">UKUPNO  RAZVOD SNAGE I PRIKLJUČNICA  </t>
  </si>
  <si>
    <t>ELEKTROINSTALACIJE UZ TERMOTEHNIČKE INSTALACIJE</t>
  </si>
  <si>
    <t>...kom  1</t>
  </si>
  <si>
    <t>zaštitna sklopka diferencijalne struje ZUDS, 4p, 25A, Id=0,1A     ..kom 1.</t>
  </si>
  <si>
    <t>inst. aut. osig. 1p, B6A                       ..kom 3</t>
  </si>
  <si>
    <t>inst. aut. osig. 3p, C16A                     ..kom 1</t>
  </si>
  <si>
    <t>inst. aut. osig. 1p, C10A                     ..kom 4</t>
  </si>
  <si>
    <t>inst. aut. osig. 1p, C16A                     ..kom 2</t>
  </si>
  <si>
    <t>inst. aut. osig. 1p, C6A                     ..kom 3</t>
  </si>
  <si>
    <t>signalane sijalice 230V, zelene  .      ..kom   3</t>
  </si>
  <si>
    <t>sigurnosni transformator 230/24V, 100VA               ..kom  1</t>
  </si>
  <si>
    <t>sigurnosni transformator 230/24V, 30VA               ..kom  1</t>
  </si>
  <si>
    <t>pomoćni relej 3p, 10, preklopni, 24V, 50Hz,                     ..kom  1</t>
  </si>
  <si>
    <t>tipkalo, crno, 10A, 230V,   ..kom  1</t>
  </si>
  <si>
    <t>Priključnica,jednofazna, šukoa, 16A, 250V, IP44 (2P+PE).</t>
  </si>
  <si>
    <t>Priključnica, nadžbukna, 16A, 24V, IP44 (2P).</t>
  </si>
  <si>
    <t>Električko spajanje automatike  toplinsko-rashladne stanice  (12 kabela). Obuhvaća - uvod kabela kroz uvodnice, spajanje na stezaljke prema shemi isporučioca opreme.</t>
  </si>
  <si>
    <t>a         kn</t>
  </si>
  <si>
    <t>Električko spajanje fan coila (230V).</t>
  </si>
  <si>
    <t>Električko spajanje el. motora ventilatora, crpki  ventila i slično( 2,5mm2; 1,5mm2 ). Obuhvaća - uvod kabela kroz uvodnice, spajanje na stezaljke prema shemi isporučioca opreme</t>
  </si>
  <si>
    <t>Električko spajanje temperaturnih senzora, termostata, presostata, daljinskih upravljača i slično. Obuhvaća - uvod kabela kroz uvodnice, spajanje na stezaljke prema shemi isporučioca opreme</t>
  </si>
  <si>
    <t>10.</t>
  </si>
  <si>
    <t>Dobava i polaganje na kabelske staze i dijelom P/Ž kabela. Uključeno dubljenje žljeba u zid od opeke.</t>
  </si>
  <si>
    <t>10.1.</t>
  </si>
  <si>
    <t>FG7OR-5x4mm2</t>
  </si>
  <si>
    <t>10.2.</t>
  </si>
  <si>
    <t>FG7OR-5x2,5mm2</t>
  </si>
  <si>
    <t>10.3.</t>
  </si>
  <si>
    <t>PP00-Y-7x1,5mm2</t>
  </si>
  <si>
    <t>10.4.</t>
  </si>
  <si>
    <t>PP00-Y-4x1,5mm2</t>
  </si>
  <si>
    <t>10.5.</t>
  </si>
  <si>
    <t>PP00-Y-3x1,5mm2</t>
  </si>
  <si>
    <t>10.6.</t>
  </si>
  <si>
    <t>LiYCY-2x0,75mm2</t>
  </si>
  <si>
    <t>11.</t>
  </si>
  <si>
    <t xml:space="preserve">Dobava i postavljanje zaštitnih savitljivih če cijevi za uvod kabela u uređaj. promjer 20mm. Kompletno sa uvodnicama na oba kraja (uređaj i kabel).  </t>
  </si>
  <si>
    <t>Instalacija uzemljenja i izjednačenja potencijala</t>
  </si>
  <si>
    <t>Traka, FeZn 20x3mm ( sabirni zemljovod). Komplet sa  potporama na razmaku 1m.. Postavljanje po zidu.</t>
  </si>
  <si>
    <t>12.2.</t>
  </si>
  <si>
    <t>Izrada spajanja metalnih dijelova instalacije na sabirni zemljovod. Spojeve izvesti trakom FeZn 20x3mm ili pletenicom Cu 16mm2. Kompletno materijal i rad. Spoj izvesti obujmicom, vijcoma, ukrsnim spojem.</t>
  </si>
  <si>
    <t>12.3.</t>
  </si>
  <si>
    <t>Izvedba premoštenja prirubnica cjevovoda i ventilacionih kanala pletenicom Cu 16mm2. Komplet sa stopicama i spojem.</t>
  </si>
  <si>
    <t>UKUPNO ELEKTROINSTALACIJE UZ TERMIČKE INSTALACIJE</t>
  </si>
  <si>
    <t>RAZVOD INSTALACIJE RASVJETE</t>
  </si>
  <si>
    <t xml:space="preserve">Kutija za 1 modul i sklopku 1p, obična, 16A, 250V </t>
  </si>
  <si>
    <t xml:space="preserve">Kutija za 1 modul i sklopku 1p, obična, 16A, 250V, sa tinjalicom + natpis </t>
  </si>
  <si>
    <t xml:space="preserve">Kutija za 1 modul i 1x tipkalo 1p, 10A, 250V, </t>
  </si>
  <si>
    <t xml:space="preserve">Kutija za 1 modul i 1x sklopka izmjenična 1p, 10A, 250V, </t>
  </si>
  <si>
    <t xml:space="preserve">Kutija za 2 modul i 2x tipkalo 1p, 10A, 250V, </t>
  </si>
  <si>
    <t xml:space="preserve">Kutija za 2 modul i 2x sklopku 1p, izmjeničnu, 16A, 250V </t>
  </si>
  <si>
    <t>01.7.</t>
  </si>
  <si>
    <t xml:space="preserve">Kutija za 2 modul i 1x sklopku 1p, izmjeničnu, 16A, 250V  + 1xsklopka 1p, 10A </t>
  </si>
  <si>
    <t>01.8.</t>
  </si>
  <si>
    <t xml:space="preserve">Kutija za 2 modul i 1x sklopku 1p, izmjeničnu, 16A, 250V  + 1xtipkalo 10A </t>
  </si>
  <si>
    <t>01.9.</t>
  </si>
  <si>
    <t xml:space="preserve">Kutija za 2 modul i 1x sklopku 1p, križnu, 16A, 250V  + 1xsklopka 1p,  10A </t>
  </si>
  <si>
    <t xml:space="preserve">Dobava montaža i spajanje instalacionog pribor N/Ž. u zaštiti IP 55. </t>
  </si>
  <si>
    <t>Dobava, polaganje i spajanje kabela za instalaciju rasvjete. Kabeli se polažu podžbukno (P/Ž), direkormo ili u PVC cijevima. U betonskom stropu polagati P vodove u PVC cijevima.</t>
  </si>
  <si>
    <t>PP-Y-5x1,5mm2</t>
  </si>
  <si>
    <t>YSLY-2x1,0mm2 (DALI upravljanje)</t>
  </si>
  <si>
    <t>03.3.</t>
  </si>
  <si>
    <t xml:space="preserve">3P1,5mm2 u PVC cijevima </t>
  </si>
  <si>
    <t xml:space="preserve">UKUPNO  RAZVOD INSTALACIJE RASVJETE   </t>
  </si>
  <si>
    <t>SPECIFIKACIJA SVJETILJKI</t>
  </si>
  <si>
    <t>Stavkom je obuhvaćena dobava, montaža i spajanje svjetiljki, sijalica,  predspojnih sprava i pribora (opreme) za montažu, te doprema na gradilište. Obuhvaćen je i potreban pribor za montažu.</t>
  </si>
  <si>
    <t xml:space="preserve">Za svjetiljke sa FC sijalicama i kompakt sijalicama upotrebiti sijalice boje 840. </t>
  </si>
  <si>
    <t>U ponudi navesti posebno cijenu dobave, te posebno cijenu montaže i spajanja.</t>
  </si>
  <si>
    <r>
      <t xml:space="preserve">Svjetiljka nadgradna FC 4x18W, IP40, sa paraboličnim mat rasterom (BAP),
 -Oznaka:  </t>
    </r>
    <r>
      <rPr>
        <b/>
        <sz val="10"/>
        <rFont val="Arial"/>
        <family val="2"/>
        <charset val="238"/>
      </rPr>
      <t xml:space="preserve"> m4</t>
    </r>
    <r>
      <rPr>
        <sz val="10"/>
        <rFont val="ISOCPEUR"/>
        <charset val="238"/>
      </rPr>
      <t xml:space="preserve"> na crtežu
 -Sijalica:   FC 18W, boja 840   ..kom   4.
 -uzorak:      FSN       -418 EVG, Elektrokovina 
 -predspojna sprava elektronička</t>
    </r>
  </si>
  <si>
    <t xml:space="preserve">  a   kn</t>
  </si>
  <si>
    <r>
      <t xml:space="preserve">Svjetiljka nadgradna FC 4x18W, IP40, sa paraboličnim mat rasterom (BAP),
 -Oznaka:  </t>
    </r>
    <r>
      <rPr>
        <b/>
        <sz val="10"/>
        <rFont val="Arial"/>
        <family val="2"/>
        <charset val="238"/>
      </rPr>
      <t xml:space="preserve"> m4/1</t>
    </r>
    <r>
      <rPr>
        <sz val="10"/>
        <rFont val="ISOCPEUR"/>
        <charset val="238"/>
      </rPr>
      <t xml:space="preserve"> na crtežu
 -Sijalica:   FC 18W, boja 840   ..kom   4.
 -uzorak:      FSN       -418 EVG, Elektrokovina 
 -predspojna sprava elektronička</t>
    </r>
  </si>
  <si>
    <t>U slučaju nuđenja alternativnih tipova svjetiljaka potrebno je ispuniti polje "Nudi se:" i navesti točan tip, model i proizvođača opreme. Uz ponudu obavezno priložiti izvode iz kataloga proizvođača, te po potrebi montažna uputstva, kopije traženih certifikata, dodatne izjave proizvođača i svjetlotehničke podatke (uz prijevod na hrvatski jezik) kojima se dokazuje zadovoljavanje navedenih tehničkih karakteristika. U slučaju prilaganja drugih tipova certifikata od navedenih ovim troškovnikom potrebno je priložiti dokumentaciju za dokazivanje njihove jednakovrijednosti sa traženima. Uz ponudu dostaviti proračun opće rasvjete iz kojeg se vidi nivo osvjetljnosti i efikasnost sustava. Izvršiti proračun za sve prostore za boravka, sanitarije i garderobe, hodnike, radne prostore.</t>
  </si>
  <si>
    <t xml:space="preserve">uzorak : kao tip LED Downlight Performer Rc-P-MW 23W  OPPLE </t>
  </si>
  <si>
    <t xml:space="preserve">ili jednakovrijedan proizvod : </t>
  </si>
  <si>
    <t>______________________________________</t>
  </si>
  <si>
    <t>Dobava</t>
  </si>
  <si>
    <t>Montaža i spajanje, sa izradom izreza u stropu.</t>
  </si>
  <si>
    <t xml:space="preserve">uzorak : kao tip EUROPANEL LED CRI90 5800LM EDD LUXIONA  </t>
  </si>
  <si>
    <t>2.1.</t>
  </si>
  <si>
    <t>Dobava.</t>
  </si>
  <si>
    <t>2.2.</t>
  </si>
  <si>
    <t>Montaža i spajanje.</t>
  </si>
  <si>
    <t xml:space="preserve">uzorak : kao tip LED Downlight Slim Ecomax Rc-Sl-E 24W OPPLE  </t>
  </si>
  <si>
    <t>3.1.</t>
  </si>
  <si>
    <t>3.2.</t>
  </si>
  <si>
    <r>
      <t xml:space="preserve">Oznaka na nacrtu: </t>
    </r>
    <r>
      <rPr>
        <b/>
        <sz val="10"/>
        <color indexed="8"/>
        <rFont val="Arial"/>
        <family val="2"/>
        <charset val="238"/>
      </rPr>
      <t xml:space="preserve">S4
</t>
    </r>
    <r>
      <rPr>
        <sz val="10"/>
        <color indexed="8"/>
        <rFont val="Arial"/>
        <family val="2"/>
        <charset val="238"/>
      </rPr>
      <t xml:space="preserve">Nadgradna LED svjetiljka, polikarbonatno kućište s inox kopčama i priborom za montažu,
Minimalne tehničke karakteristike:
Snaga ≤ 42W
Efektivni svjetlosni tok ≥ 5800lm
Efikasnost  ≥ 138lm/W
Temperatura boje svjetlosti = 4000K (+/-10%)
Kvaliteta prikaza boje CRI ≥ 80
Trajnost L90B10 ≥ 50.000h
Zaštita od prodora stranih tijela ≥ IP66
</t>
    </r>
  </si>
  <si>
    <t xml:space="preserve">uzorak : kao tip FUTURA 2.4ft PCc Al 6400/840 TREVOS   </t>
  </si>
  <si>
    <t xml:space="preserve">Montaža i spajanje. </t>
  </si>
  <si>
    <r>
      <t xml:space="preserve">Oznaka na nacrtu: </t>
    </r>
    <r>
      <rPr>
        <b/>
        <sz val="10"/>
        <color indexed="8"/>
        <rFont val="Arial"/>
        <family val="2"/>
        <charset val="238"/>
      </rPr>
      <t xml:space="preserve">S5
</t>
    </r>
    <r>
      <rPr>
        <sz val="10"/>
        <color indexed="8"/>
        <rFont val="Arial"/>
        <family val="2"/>
        <charset val="238"/>
      </rPr>
      <t xml:space="preserve">Nadgradna zidna LED svjetiljka, linijski oblik kućišta, duljine 600mm (+/- 20%)
Minimalne tehničke karakteristike:
Snaga ≤ 15W
Efektivni svjetlosni tok ≥ 1600lm
Temperatura boje svjetlosti = 4000K (+/-10%)
Kvaliteta prikaza boje CRI ≥ 80
Trajnost L70B50 ≥ 50.000h
Zaštita od prodora stranih tijela ≥ IP44
</t>
    </r>
  </si>
  <si>
    <t xml:space="preserve">uzorak : kao tip X-WALL K9 LED Compact 2000 LUXIONA </t>
  </si>
  <si>
    <t>05.1.</t>
  </si>
  <si>
    <t>05.2.</t>
  </si>
  <si>
    <t>06.1.</t>
  </si>
  <si>
    <t xml:space="preserve">Nadgradna LED svjetiljka za vanjsku montažu, aluminijsko kućište, bojano u sivu boju, stakleni difuzor, inox vijci, širokosnopna optika
Minimalne tehničke karakteristike:
Snaga ≤ 29W
Efektivni svjetlosni tok ≥ 2800lm
Temperatura boje svjetlosti ≤ 3000K (+/-10%)
Kvaliteta prikaza boje CRI ≥ 80
Zaštita od prodora stranih tijela ≥ IP65
</t>
  </si>
  <si>
    <t xml:space="preserve">uzorak : kao tip Q-Ceiling Performance in Lighting </t>
  </si>
  <si>
    <t>07.2.</t>
  </si>
  <si>
    <t>uzorak :kao tip  EXIT PLX AWEX</t>
  </si>
  <si>
    <t>08.1.</t>
  </si>
  <si>
    <t>08.2.</t>
  </si>
  <si>
    <t>09.</t>
  </si>
  <si>
    <t>Oznaka na nacrtu: P4
Ugradna LED svjetiljka sigurnosne rasvjete, LED izvor snage 2W, efektivni svjetlosni tok min 240lm, uskosnopna asimetrična optika za evakucione puteve, autonomija 3h, pripravni spoj, s polikarbonatnim kućištem bijele boje,  dimenzije 100x100mm (+/-10%). Svjetiljka sa ENEC certifikatom.</t>
  </si>
  <si>
    <t xml:space="preserve">uzorak : kao tip LOVATO AWEX </t>
  </si>
  <si>
    <t>09.1.</t>
  </si>
  <si>
    <t>09.2.</t>
  </si>
  <si>
    <t>11.1.</t>
  </si>
  <si>
    <t>11.2.</t>
  </si>
  <si>
    <t xml:space="preserve">UKUPNO SPECIFIKACIJA SVJETILJKI   </t>
  </si>
  <si>
    <t xml:space="preserve">TELEKOMUNIKACIJSKA INSTALACIJA </t>
  </si>
  <si>
    <t>UVJETI ZA IZVEDBU:</t>
  </si>
  <si>
    <t>Instalacija će se izvesti kabelima F/UTP, kategorije 6 (CAT 6), 250MHz.</t>
  </si>
  <si>
    <t>Montažu i spajanje priključnica, te spajanje kabela smiju vršiti samo djelatnici obučeni za taj rad uz upotrebu odgovarajućeg alata i prema uputstvima proizvođača, te prema preporukama iz norme .</t>
  </si>
  <si>
    <t>Dobava montaža i spajanje razvodnog telekomunikacijskog ormara za koncentraciju kabela telefonije i LAN mreže  u dječjem vrtiću.</t>
  </si>
  <si>
    <t>…kom 1</t>
  </si>
  <si>
    <t>Ugraditi opremu za cat. 6, 250MHz.</t>
  </si>
  <si>
    <t>Ugraditi</t>
  </si>
  <si>
    <t>patch panel sa 24 TK priključnica RJ45 (4p),          cat 6; 250MHz                ..kom 1</t>
  </si>
  <si>
    <t>ostaviti slobodan prostor za ugradnju panela 19" za aktivnu premu.</t>
  </si>
  <si>
    <t>paneli za prolaz kabela   ..kom   2</t>
  </si>
  <si>
    <t>police za opremu            ..kom  1</t>
  </si>
  <si>
    <t>letva sa 5 priključnica 230V, 50Hz.   ..kom   1</t>
  </si>
  <si>
    <t>panel za zatvaranje   (po potrebi)</t>
  </si>
  <si>
    <t>sabirnica za uzemljenje</t>
  </si>
  <si>
    <t>Kompletno sa uvlačenjem kabela, spajanjem i ranžiranjem.</t>
  </si>
  <si>
    <t>Dobava i polaganje kabela za telekomunikaciju.</t>
  </si>
  <si>
    <t>Kabel za telekomunikacije, F/UTP 4x2x0,5mm, CAT 6, 250MHz
 Polaganje u postavljene cijevi i kanale</t>
  </si>
  <si>
    <t>Vod P-Y-16mm2/PTC *10mm (uzemljenje).</t>
  </si>
  <si>
    <t>Spajanje kabela.</t>
  </si>
  <si>
    <t>Kompletno za sve kabele telekomunikacija          ..kom 20</t>
  </si>
  <si>
    <t>Ispitivanje mreže za telekomunikaciju (svih linija), uz dostavu potrebnih atesta.</t>
  </si>
  <si>
    <t>kabel 4 parni   ..kom   10</t>
  </si>
  <si>
    <t>izvršiti označavanje instalacije (priključci),   ..kom 20</t>
  </si>
  <si>
    <t>izvršiti označavanje priključnica   ,   ..kom 6</t>
  </si>
  <si>
    <t>Izvršiti mjerenje karakteristika instalacije i izdati uvjerenje da zadovoljava za prenos brzinom do 250MHz.</t>
  </si>
  <si>
    <t>F/UTP prespojni tvornički kabel.</t>
  </si>
  <si>
    <t xml:space="preserve">kategorija 6 </t>
  </si>
  <si>
    <t>UTP prespojni tvornički kabel dužine 1,0 m.</t>
  </si>
  <si>
    <t xml:space="preserve">UKUPNO TELEKOMUNIKACIJE  </t>
  </si>
  <si>
    <t>7.</t>
  </si>
  <si>
    <t>INSTALACIJA PARLAFONA</t>
  </si>
  <si>
    <t>Instalacija i oprema parlafona treba omogućiti :</t>
  </si>
  <si>
    <t>komunikaciju jednog ulaza (pozivni tablo na ulazu u zgradu) sa govornim aparatima u zgradi, te otvaranje ulaznih vrata u zgradu u dvorište i u zgradu.</t>
  </si>
  <si>
    <t>Stavkama je obuhvaćena dobava, montaža i spajanje.</t>
  </si>
  <si>
    <t>Napajač za napajanje sistema parlafona. Montaža u PVC ormariću, N/Ž. Komplet sa razdjelnikom.</t>
  </si>
  <si>
    <t>Pozivna jedinica parlafona Kutija za ugradnju u zid sa kutijom,
 sa minimalno slijedećim elementima:
 *   mikrofon i zvučnik,
 *   pozivna tipka sa natpisom ( 4 kom ),
  *   signalna sijalica                                                 *   kućište iz Al profila</t>
  </si>
  <si>
    <t>Unutarnja jedinica parlafona  (govorni aparat ) Jedinica za montažu na zid:
 *   slušalica sa mikrofonom i zvučnikom,
 *   zujalica za signalizaciju poziva (kom 1),
 *  2  tipke (za otvaranje vrata dvorišta i vrata zgrade) (kom 2),                                                *   postolje i kućište za montažu na zid</t>
  </si>
  <si>
    <t>Dobava i uvlačenje u već položene cijevi kabela za parlafon:</t>
  </si>
  <si>
    <t>F/UTP 4x2x0,5mm, CAT 6</t>
  </si>
  <si>
    <t>TI 44-2x0,8mm ( za el. bravu )</t>
  </si>
  <si>
    <t>PP-Y-3x1,5mm2, P/Ž (napajanje pojačala)</t>
  </si>
  <si>
    <t>Završna montaža, ispitivanje instalacije, izrada protokola o ispitivanju, puštanje u rad, obuka osoblja i predaja investitoru.</t>
  </si>
  <si>
    <t>UKUPNO  INSTALACIJA  PARLAFONA</t>
  </si>
  <si>
    <t>8.</t>
  </si>
  <si>
    <t>INSTALACIJA ZAJEDNIČKOG ANTENSKOG SISTEMA</t>
  </si>
  <si>
    <t>Sistem koji se isporučuje, ugrađuje i montira mora omogućiti  minimalno: 
a)  Prijem i distribuciju zemaljskih programa, : -zemaljski nacionalni + zemaljski lokalni +  radio ( UKV ),   
c)  Zajednički prenos svih programa preko koaksijalnog kabela do antenskih priključnica .</t>
  </si>
  <si>
    <t>d)   Instalacija razvoda sa i krajnjim antenskim priključnicama R+TV. .</t>
  </si>
  <si>
    <t>e)   zemaljski dio sistema mora biti za prijem i distribuciju digitalnog signala.</t>
  </si>
  <si>
    <t>Mjerenja nivoa signala</t>
  </si>
  <si>
    <t>Mjerenje nivoa signala TV i radio postaja na krovu zgrade radi utvrđivanja nivoa signala i mjesta najpovoljnijeg prijema. Na osnovu mjerenja izvršiti konačni izbor elemenata sistema.</t>
  </si>
  <si>
    <t>Dobava montaža i spajanje antenskog sistema. Parabolična antena i oprema za prijem satelitskog programa</t>
  </si>
  <si>
    <t>Dobava i  montaža slijedeće opreme:</t>
  </si>
  <si>
    <t>a)</t>
  </si>
  <si>
    <t>Parabolična antena, OF 80 s multiholderom,   kpt   1</t>
  </si>
  <si>
    <t>b)</t>
  </si>
  <si>
    <t xml:space="preserve">LNB konvertor MTI DUAL   </t>
  </si>
  <si>
    <t>c)</t>
  </si>
  <si>
    <t>Ostali pribor za ispravno funkcioniranje antene</t>
  </si>
  <si>
    <t>Sva oprema mora imati certifikat o kvaliteti u skladu sa HRN.</t>
  </si>
  <si>
    <t>d)</t>
  </si>
  <si>
    <t xml:space="preserve">stup i nosač iz INOX-a, pribor za montažu i uzemljenje   </t>
  </si>
  <si>
    <t>Kompletno stavka 02.</t>
  </si>
  <si>
    <t>Antene za zemaljski TV program i radio program</t>
  </si>
  <si>
    <t>Antenski stup iz pocinčanog željeza, farban, visine H=2 m, promjera *60mm           kpt   1</t>
  </si>
  <si>
    <t>Pribor za učvršćenje stupa na zid          kpt   1</t>
  </si>
  <si>
    <t>Pribor za uzemljenje antene               kpt   1</t>
  </si>
  <si>
    <t>Antena za radio program         kpt   1</t>
  </si>
  <si>
    <t>e)</t>
  </si>
  <si>
    <t>Antena za TV programe ,  s priborom  .. kpt   1</t>
  </si>
  <si>
    <t>h)</t>
  </si>
  <si>
    <t>sitni potrošni materijal</t>
  </si>
  <si>
    <t xml:space="preserve">Antensko pojačalo za zemaljske programe, te "magic-switch" za razdiobu na 4 SATV priključnice. </t>
  </si>
  <si>
    <t>ormarić za pojačala.</t>
  </si>
  <si>
    <t>Ugradnja u ormar .</t>
  </si>
  <si>
    <t>oprema za prijem digitalnog signala</t>
  </si>
  <si>
    <t>Dobava, ugradnja i spajanje  instalacionog materijala. Pribor isti kao za ostalu instalaciju jake i slabe struje :</t>
  </si>
  <si>
    <t>Antenska priključnica krajnja 75*, radio+TV</t>
  </si>
  <si>
    <t>Koaksijalni kabel 75*.</t>
  </si>
  <si>
    <t>Kabel koaksijalni, 75*, za rad na području do 2500MHz.</t>
  </si>
  <si>
    <t>Vod uzemljenja P/F-Y-16mm2 .u PSC * 26 mm.</t>
  </si>
  <si>
    <t>Vod 3P2,5mm2 .u već postavljenu cijev.</t>
  </si>
  <si>
    <t>Priključnica šuko 16A, 250V, P/Ž.</t>
  </si>
  <si>
    <t>Spojni kabeli za priključak TV radio prijemnika na antensku instalaciju. Kabeli sa IEC konektorima 75*., i priključnim koaksijalnim kabelom dužine 2m</t>
  </si>
  <si>
    <t>set     a   kn</t>
  </si>
  <si>
    <t>set</t>
  </si>
  <si>
    <t xml:space="preserve">Prenaponska zaštita za antenske kabele s antene. Dobava i ugradnja prenaponske zaštite Uzemljenja . </t>
  </si>
  <si>
    <t>Završni radovi na instalaciji :
 -priključak na zajednički antenski uređaj potrebna prilagođenja na mjestu priključka. -podešenje nivoa signala na priključnicama, sa eventualnom  dobavom i ugradnjom potrebnog materijala. 
-prigušenje jakih signala,
 -podešavanje sistema
 -uputstvo za rad
 -mjerenje signala na priključnicama izrada protokola o ispitivanju</t>
  </si>
  <si>
    <t>Kompletno</t>
  </si>
  <si>
    <t xml:space="preserve">a      kn </t>
  </si>
  <si>
    <t xml:space="preserve">UKUPNO INSTALACIJA ZAJEDNIČKOG ANTENSKOG SISTEMA </t>
  </si>
  <si>
    <t>9.</t>
  </si>
  <si>
    <t>INSTALACIJA ZAŠTITE OD MUNJE</t>
  </si>
  <si>
    <t>Kod izvođenja radova treba se pridržavati slijedećih propisa, pravilnika i normi</t>
  </si>
  <si>
    <t>Instalacija se izvodi materijalom i priborom iz pocinčanog željeza i nerđajućeg željeza (INOX), te iz aluminija.. .</t>
  </si>
  <si>
    <t>Hvataljke su djelom prirodne (opšavni lim) te dijelom  iz  okruglog punog profila fi 8mm iz INOX-A</t>
  </si>
  <si>
    <t>Odvodi su iz FeZn 20x3mm , te djelom čelična konstrukcija pročelja..</t>
  </si>
  <si>
    <t>Pocinčane spojeve u zemlji premazati vrelim bitumenom.</t>
  </si>
  <si>
    <t>Kod spoja različitih materijala obratiti pažnju na zaštitu od elektrokemijske korozije.</t>
  </si>
  <si>
    <t>Dobava montaža i spajanje elemenata, sa svim potrebnim spojnim i montažnim priborom.</t>
  </si>
  <si>
    <t>Traka FeZn 30x4mm, u rovu u zemlj i u temelju u betonu. Uključen i uzemljivač za spoj na metalnu ogradu (120m).</t>
  </si>
  <si>
    <t>Hvataljka profil INOX  fi 8mm. Polaganje na krovu.</t>
  </si>
  <si>
    <t>Odvodi FeZn 20x3mm. Polaganje u betonskom stupu .</t>
  </si>
  <si>
    <t>Potpora po krovu, za postavljanje na gumeni pokrov za  INOX profil fi 8mm. Učvršćenje zavarivanjem postolja na gumeni krov. Izvoditi u suradnji sa izvođačem pokrova.</t>
  </si>
  <si>
    <t>Potpora za zid za INOX fi8mm, sa vijkom  i tiplom. Vijci dužine 200mm, Kompletno sa svim priborom. Materijal INOX</t>
  </si>
  <si>
    <t>Križni spoj  za traku 30x4mm. Za spoj traka/traka.</t>
  </si>
  <si>
    <t>Spojnica za spoj trake FeZn 30x4mm i armature u temelju.</t>
  </si>
  <si>
    <t>Univerzalni križni spoj za  fi 8-10mm  iz INOX-a</t>
  </si>
  <si>
    <t>Spojnica iz INOX-a, za povezivanje metalnog limenog opšava na odvod i hvataljku.</t>
  </si>
  <si>
    <t>Obujmica za vertikalnu kišnu cijev, * 100-120mm, iz INOX-a. Prije narudžbe provjeriti promjer vertikalnog oluka i oblik..</t>
  </si>
  <si>
    <t xml:space="preserve">Spojnica za spoj metalnih masa na krovu. </t>
  </si>
  <si>
    <t xml:space="preserve">Izvedba spoja na metalnu konstrukciju pročelja   i ogradu. Spoj varenejm ili vijcima ili obujmicom. Traka FeZn25x4mm. </t>
  </si>
  <si>
    <t>P-Y-16mm2, za povezivanje metalne bravarije i fasade na odvode za zaštitu od munje. Polaganje P/Ž. Spojeve izvesti stopicama na bravariju i uzemljivač(izvod iz uzemljivača). Uključeni zaštitni vod, stopice, spojevi.</t>
  </si>
  <si>
    <t>13.</t>
  </si>
  <si>
    <t xml:space="preserve">Premoštenje prirubnica Cu pletenicom 16mm2.  </t>
  </si>
  <si>
    <t>14.</t>
  </si>
  <si>
    <t>Štapna hvataljka iz INOX fi 16/10mm, dužine 2,5m, obujmicama i vijcima sa tiplama za učvršćenje na zid. Kompletno.</t>
  </si>
  <si>
    <t>15.</t>
  </si>
  <si>
    <t>Dobava i ugradnja ormarića za mjerni spoj iz INOX</t>
  </si>
  <si>
    <t>16.</t>
  </si>
  <si>
    <t>Dobava i ugradnja mjernnog spoja za spoj uzemljivača i odvoda (traka/traka).</t>
  </si>
  <si>
    <t>17.</t>
  </si>
  <si>
    <t>Izolirana hvataljka za zaštitu antenskog stupa sa antenama</t>
  </si>
  <si>
    <t>17.1</t>
  </si>
  <si>
    <t>Izolirana hvataljka za unutarnje vođenje isCon vodiča.</t>
  </si>
  <si>
    <t>materijal izrade: kombinacija Al-hvataljke na vrhu i nosive izolacione cijevi izrađene od plastike ojačane staklenim vlaknima</t>
  </si>
  <si>
    <t>hvataljka se sastavlja od segmenata dužine: (1500) mm</t>
  </si>
  <si>
    <t>ukupna dužina hvataljke: 2825 mm</t>
  </si>
  <si>
    <t>komplet sa priborom za međusobnu montažu segmenata</t>
  </si>
  <si>
    <r>
      <t>Uzorak:</t>
    </r>
    <r>
      <rPr>
        <sz val="11"/>
        <rFont val="Arial"/>
        <family val="2"/>
        <charset val="238"/>
      </rPr>
      <t xml:space="preserve"> OBO BETTERMANN</t>
    </r>
  </si>
  <si>
    <t>Tip:  isFang IN 4000</t>
  </si>
  <si>
    <t xml:space="preserve">Broj artikla:  </t>
  </si>
  <si>
    <t>ili jednakovrijedan proizvod</t>
  </si>
  <si>
    <t>18.2</t>
  </si>
  <si>
    <t>Držač izolirane hvataljke, za montažu na zid (dimnjak), 30 mm, nehrđajući čelik.</t>
  </si>
  <si>
    <t xml:space="preserve">za pričvršćenje nosivog stupa izolacione hvataljke na dimnjak </t>
  </si>
  <si>
    <t>razmak stupa od zida (dimnjaka) cca 30 mm</t>
  </si>
  <si>
    <t>materijal izrade držača:  nehrđajući čelik</t>
  </si>
  <si>
    <t>Tip:  isFang TW30</t>
  </si>
  <si>
    <t>Broj artikla:  5408 95 2</t>
  </si>
  <si>
    <t>18.3</t>
  </si>
  <si>
    <t>Izolirani vodič (odvod), za održavanje sigurnosnog razmaka sukladno IEC 62305.</t>
  </si>
  <si>
    <t>m</t>
  </si>
  <si>
    <t>ekvivalentni sigurnosni razmak s≤0,75 m u zraku</t>
  </si>
  <si>
    <t>presjek vodiča: 35 mm2</t>
  </si>
  <si>
    <t>vanjski promjer Φ:  23 mm</t>
  </si>
  <si>
    <t>Tip:  isCon 1000 SW</t>
  </si>
  <si>
    <t>Broj artikla:  5408 00 2</t>
  </si>
  <si>
    <t>18.4</t>
  </si>
  <si>
    <t>Priključni nastavak za isCon vodič.</t>
  </si>
  <si>
    <t>vijčani nastavak za priključak isCon vodiča</t>
  </si>
  <si>
    <t>uključeno termoskupljajuće crijevo i sredstvo za osiguranje vijka</t>
  </si>
  <si>
    <t>materijal izrade:  V2A nehrđajući čelik 1.4301</t>
  </si>
  <si>
    <t>19.</t>
  </si>
  <si>
    <t>Ispitivanje instalacije zaštite od munje, izrada protokola o ispitivanju i predaja investitoru.</t>
  </si>
  <si>
    <t xml:space="preserve">UKUPNO INSTALACIJA ZAŠTITE OD MUNJE  </t>
  </si>
  <si>
    <t>PRIPREMNI INSTALATERSKI RADOVI I MATERIJAL</t>
  </si>
  <si>
    <r>
      <t>Demontaža postojeće instalacije zaštite od munje. Zbrinjavanje prema Pravilniku za zbrinjavanje građevinskog otpada. Demontaža instalacije na krovu, te odvode do mjernog spoja. Zadržati uzemljivač i izvode sa uzemljivača do mjernog spoja. Površina krova cca 150m</t>
    </r>
    <r>
      <rPr>
        <vertAlign val="superscript"/>
        <sz val="10"/>
        <rFont val="Arial"/>
        <family val="2"/>
        <charset val="238"/>
      </rPr>
      <t>2</t>
    </r>
    <r>
      <rPr>
        <sz val="10"/>
        <rFont val="ISOCPEUR"/>
        <charset val="238"/>
      </rPr>
      <t xml:space="preserve">. </t>
    </r>
  </si>
  <si>
    <t xml:space="preserve"> PVC savitljiva cijev. Cijevi, samogasive sa smanjenim udjelom korozivnih elemenata. Polaganje podžbukno u zidu od cigle.  Uključeno dubljenje žljeba u zidu od cigle Kompletno sa odvozom materijala na deponiju i čišćenjem prostora. </t>
  </si>
  <si>
    <t>PSC * 20mm (  20/16mm )</t>
  </si>
  <si>
    <t>PSC * 32mm (  32/26mm )</t>
  </si>
  <si>
    <t xml:space="preserve"> PVC savitljiva cijev. Cijevi, samogasive sa smanjenim udjelom korozivnih elemenata. Polaganje u gips pregradama i unutar spuštenog stropa.</t>
  </si>
  <si>
    <t xml:space="preserve"> PVC savitljiva cijev. Cijevi, samogasive sa smanjenim udjelom korozivnih elemenata. Polaganje u betonski strop.</t>
  </si>
  <si>
    <t xml:space="preserve">Dobava i montaža pocinčane, Če-perforirane kabelske staze (nosač kabela PNK). Uključena je i dobava i polaganje nosača staze (razmak 1m). Uključena je također i dobava potrebnog pribora za ovješenje i pričvršćenje nosača staze te pribora za pričvršćenje kabela na staze. </t>
  </si>
  <si>
    <t>Za horizontalna i vertikalna skretanja te račvanja koristiti tipske tvorničke elemente (pocinčane). Spajanje izvoditi sa tipskim tvorničkim elementima. U dužnom metru staze uključeni su svi potrebni elmenti, vijci i tiple</t>
  </si>
  <si>
    <t>Staza perforirana, širine 50 mm.</t>
  </si>
  <si>
    <t>Staza perforirana. širine 100 mm .</t>
  </si>
  <si>
    <t>Staza perforirana, širine 200 mm .</t>
  </si>
  <si>
    <t>06.5.</t>
  </si>
  <si>
    <t>Poklopac staze širine 50 mm .</t>
  </si>
  <si>
    <t>Poklopac staze širine 200 mm .</t>
  </si>
  <si>
    <t>06.6.</t>
  </si>
  <si>
    <t>Izvedba uzemljenja pocinčanih staza vodičem P-Y-16mm2</t>
  </si>
  <si>
    <t xml:space="preserve">kn   </t>
  </si>
  <si>
    <t>Izrada prodora kroz zidove i stropove. U prolaze postaviti PVC cijevi ili Če cijevi. Kompletno za cijelu zgradu. Odvoz viška materijala na deponiju. Debljina zida( stropa do 30cm).</t>
  </si>
  <si>
    <t>Iskop rova u zemljištu IV  i V  kategorije. Rov dubine 60cm, širine 40cm. Komplet s zatrpavanjem nakon polaganja cijevi ili kabela. Nabijanje u slojevima..</t>
  </si>
  <si>
    <t xml:space="preserve">Dobava i polaganje PEHD cijevi fi 50mm,  za prolaz kabela TK </t>
  </si>
  <si>
    <t xml:space="preserve">Za prolaz kabela TK </t>
  </si>
  <si>
    <t>Izrada dokumentacije izvedenog stanja. Dva primjerka na papiru i dva primjerka u elektroničkom zapisu na CD-u.</t>
  </si>
  <si>
    <t>Ispitivanje elektroinstalacije.</t>
  </si>
  <si>
    <t>PROVJERA PREGLEDOM</t>
  </si>
  <si>
    <t>Zaštite od električnog udara</t>
  </si>
  <si>
    <t>Zaštite od širenja vatre i od toplinskih utjecaja prema trajno dopuštenim vrijednostima struje i dopuštenom padu napona (ako nije izvršena revizija projekta).</t>
  </si>
  <si>
    <t>Izbor i podešenje zaštitnih uređaja i uređaja za nadzor ( osigurači, bimetalni releji i ostali releji)</t>
  </si>
  <si>
    <t>Izbor opreme i zaštitnih mjera prema vanjskim utjecajima.</t>
  </si>
  <si>
    <t>Raspoznavanje neutralnog i zaštitnog vodiča</t>
  </si>
  <si>
    <t>Postojanje shema, natpisnih pločica i pločica sa upozorenjem.</t>
  </si>
  <si>
    <t>Raspoznavanje strujnih krugova, osigurača, sklopki, stezaljki i druge opreme (oznake, natpisi)</t>
  </si>
  <si>
    <t>Pristupačnost i raspoloživost prostora za rad i održavanje.</t>
  </si>
  <si>
    <t>ISPITVANJE</t>
  </si>
  <si>
    <t>Mjerenje izolacijsko otpora vodova i instalacije</t>
  </si>
  <si>
    <t>Mjerenje otpora uzemljenja zaštitnog i radnog uzemljenja.</t>
  </si>
  <si>
    <t>Ispitivanje neprekinutosti zaštitnog vodiča, te glavnog i dodatnog vodiča za izjednačenje potencijala</t>
  </si>
  <si>
    <t>Provjera povezivanja metalnih masa i izjednačenja potencijala.</t>
  </si>
  <si>
    <t>Ispitivanje i provjera zaštite od električnog udara</t>
  </si>
  <si>
    <t>Provođenje ostalih ispitivanja u ovisnosti o uvjetima.</t>
  </si>
  <si>
    <t>Provjera ispitivanja isključivanja napajanja u slučaju hitnosti.</t>
  </si>
  <si>
    <t>Mjerenje nivoa osvjetljenosti.</t>
  </si>
  <si>
    <t>Funkcionalno ispitivanje instalacije sa opisom ispitivanja.</t>
  </si>
  <si>
    <t>Provjera podešavanja svih kontrolnih, upravljačkih, regulacionih i signalnih funkcija, sa izradom odgovarajućeg protokola o ispitivanju</t>
  </si>
  <si>
    <t>Izrada i predaja uputstva za rukovanje,</t>
  </si>
  <si>
    <t>Obuka osoba zaduženih za rad</t>
  </si>
  <si>
    <t>UKUPNO PRIPREMNOI NSTALATERSKI RADOVI I MATERIJAL</t>
  </si>
  <si>
    <t>INSTALACIJA DOJAVE POŽARA</t>
  </si>
  <si>
    <t xml:space="preserve">Ponuditi sistem sa računarski upravljanom centralom dojave požara, za priključak analogno-adresibilnih javljača. Povezivanje javljača sa 2-žičnom linijom u petlju. Javljači moraju biti sa predalarmnim stanjem. Oprema mora ispuniti zahtjeve iz Pravilnika o sustavima dojave požara. </t>
  </si>
  <si>
    <t>Dobava montaža i spajanje centrale dojave požara i isporuka na objekt. Centrala analogna-adresibilna. Katrakteristike centrale su slijedeće:</t>
  </si>
  <si>
    <t>2 petlje</t>
  </si>
  <si>
    <t>za priključak max 99 analogno adresibilnih javljača i 99 adresibilnih modula po jednoj petlji, ili do 126 adresibilnih javljača.</t>
  </si>
  <si>
    <t>mogućnost programske podjele svake petlje u više dojavnih područja i dojavnih grupa</t>
  </si>
  <si>
    <t>Izlazni modul sa komandama za upravljanje sirenom, i isključivanje ventilacije</t>
  </si>
  <si>
    <t>LCD displej za nadzor i prikaz stanja,</t>
  </si>
  <si>
    <t>memorija unutar centrale za pohranjivanje događaja.,</t>
  </si>
  <si>
    <t>Centralna jedinica sa opremom za programiranje, obradu signala i signalizaciju stanja ( zvučno i optički ).</t>
  </si>
  <si>
    <t>ugrađen printer za ispis događaja na vratima centrale</t>
  </si>
  <si>
    <t>RS232 izlaz za printer</t>
  </si>
  <si>
    <t>Napojna jedinica sa punjačem baterije, sklopom za nadzor napajanja i invertorom 24V, 3A.</t>
  </si>
  <si>
    <t>Aku baterija za rezervno napajanje za 72 sata rezervnog napajanja u bezalarmnom stanju i 0,5 satiu alarmu. Ukupno minimalno 2 baterije svaka 26Ah, 24V</t>
  </si>
  <si>
    <t>Signalizacija na centrali mora biti takva da se može pouzdano utvrditi mjesto  dojave požara</t>
  </si>
  <si>
    <t xml:space="preserve">Modul za prenos alarma preko postojeće telefonske linije. </t>
  </si>
  <si>
    <t>Sva ostala orema da se ispune uvjeti Pravilnika sustava za dojavu požara.</t>
  </si>
  <si>
    <t xml:space="preserve">Dobava montaža i spajanje automatskog javljač požara, dimni-optički, analogni, adresibilni sa podnožjem za montažu na strop i sa izolatorom petlje i signalnom diodom. </t>
  </si>
  <si>
    <t xml:space="preserve">Dobava montaža i spajanje automatskog javljač požara, termodiferencijalni, analogni, adresibilni klase 1, sa podnožjem za montažu na strop i sa izolatorom petlje. </t>
  </si>
  <si>
    <t>Dobava montaža i spajanje ručnog javljač požara, sa modulom za adresiranje za montažu na zid. Javljač sa izolatorom petlje.</t>
  </si>
  <si>
    <t xml:space="preserve"> a   kn</t>
  </si>
  <si>
    <t xml:space="preserve">Dobava montaža i spajanje paralelnog indikatora za javljače unutar spuštenog stropai. </t>
  </si>
  <si>
    <t>Dobava montaža i spajanje unutarnje alarmne sirene, sa adresibilnim modulom za uključivanje sirene i sa izolatorom petlje</t>
  </si>
  <si>
    <t>Dobava montaža i spajanje VANJSKE alarmne sirene (ZVUK I SVJETLO), sa adresibilnim modulom za uključivanje sirene i sa izolatorom petlje</t>
  </si>
  <si>
    <t>Dobava i postavljanje ulazno/izlaznog adresibilnog modula  s modulom za adresiranje, za priključak na petlju, sa izlaznim preklopnim kontaktom 1A, 30V.</t>
  </si>
  <si>
    <t>Dobava, ugradnja i spajanje jedinice za prenos alarma, te potrebna dogradnja i prespajanja na TK čvorištu. Prenos alarma na zaštitarsku firmu</t>
  </si>
  <si>
    <t>Dobava i uvlačenje kabela u već položene CS i PTC cijevi,</t>
  </si>
  <si>
    <t>Kabel vatrodojave  1x2x0,8mm , sa al. folijom za zaštitu od emetnji, crveni plaštm, E30.</t>
  </si>
  <si>
    <t>Kabel napajanja PP-Y-3x2,5mm2 , N/Ž, za napajanje VDC sa R-V</t>
  </si>
  <si>
    <t>Kabel F/UTP, 4x2x0,5mm, CAT 6  (do glavnog TK ormara )</t>
  </si>
  <si>
    <t>Izrada uokvirenog plana etaža sa oznakom zona dojave požara. Postaviti uz centralu dojave požara i paralelni tablo.</t>
  </si>
  <si>
    <t>Dobava i postavljanje natpisne pločice oznake javljača. Postavljanje na strop uz javljač. Veličina slova tako da se vidi sa poda.</t>
  </si>
  <si>
    <t xml:space="preserve">Dobava ormarića za smještaj vatrodojavne centrale, vatrootpornosti F60. </t>
  </si>
  <si>
    <t xml:space="preserve">Protupožarni ormarić s ugrađenim zaokretnim djelomično ostakljenim vratima, cijeli u klasi T60'. </t>
  </si>
  <si>
    <t>Izrada od čeličnog pocinčanog lima.</t>
  </si>
  <si>
    <t>Završna obrada plastifikacijom u boji iz RAL kataloga po specifikaciji naručitelja.</t>
  </si>
  <si>
    <t>Ostakljena vrata izvedena su protupožarnim staklom u klasi F60', debljine 21 mm.</t>
  </si>
  <si>
    <t>Ugrađena protupožarna brava po DIN-18250 i cilindar s tri ključa.</t>
  </si>
  <si>
    <t>Certificirana po ovlaštenim ustanovama u RH.</t>
  </si>
  <si>
    <t>Dimenzije 80x80x25 cm.</t>
  </si>
  <si>
    <t xml:space="preserve">Uzorak npr. Metalind Bjelovar </t>
  </si>
  <si>
    <t xml:space="preserve">ili jednakovrijedan proizvod (sa dokazima jednakovrjednosti): </t>
  </si>
  <si>
    <t>___________________________________</t>
  </si>
  <si>
    <t xml:space="preserve">Montaža ormarića iz stavke 15. Montaža na betonski zid. . Izrada ptodora kroz zid za ulaz kabela vatrodojave u ormar.  brtvljenje nakon polaganja kabela. </t>
  </si>
  <si>
    <t>Ispitivanje instalacije dojave požara, ispitivanje javljača, izrada atesta (protokola) o ispitivanju i predaja investitoru. Izrada ispitivanja po tvrtki ovlaštenoj od MUP-a. .</t>
  </si>
  <si>
    <t>Programiranje centrale, obuka osoblja predaja garancija i atesta. Dobava i predaja knjige održavanja, uputstva za rukovanje i održavanje</t>
  </si>
  <si>
    <t>UKUPNO INSTALACIJA DOJAVE POŽARA</t>
  </si>
  <si>
    <t>REKAPITULACIJA TROŠKOVNIKA ELEKTROINSTALACIJE</t>
  </si>
  <si>
    <t xml:space="preserve">RAZDJELNICI I GLAVNI ELEKTROENERGETSKI RAZVOD          </t>
  </si>
  <si>
    <t xml:space="preserve">ELEKTROINSTALACIJE UZ TERMIČKE INSTALACIJE </t>
  </si>
  <si>
    <t xml:space="preserve">SPECIFIKACIJA SVJETILJKI   </t>
  </si>
  <si>
    <t xml:space="preserve">TELEKOMUNIKACIJSKA INSTALACIJA   </t>
  </si>
  <si>
    <t xml:space="preserve">INSTALACIJA  PARLAFONA </t>
  </si>
  <si>
    <t>INSTALACIJA ZAJEDNIČKOG ANTENSKOG SUSTAVA</t>
  </si>
  <si>
    <t xml:space="preserve">PRIPREMNI INSTALATERSKI RADOVI I MATERIJAL         </t>
  </si>
  <si>
    <t xml:space="preserve">INSTALACIJA DOJAVE POŽARA    </t>
  </si>
  <si>
    <t xml:space="preserve">UKUPNO ELEKTROINSTALACIJE  </t>
  </si>
  <si>
    <t>OPĆE NAPOMENE:</t>
  </si>
  <si>
    <t>Cijena (kn bez PDV-a)</t>
  </si>
  <si>
    <t>jedinična</t>
  </si>
  <si>
    <t>ukupna</t>
  </si>
  <si>
    <t>R. br.</t>
  </si>
  <si>
    <t xml:space="preserve">Dobava, montaža i spajanje razdjelnika (R-Š/1). Razdjelnik za ugradnju u zid. Ormar je dimenzija 400x800x100mm +/- 5% (ŠxVxD). </t>
  </si>
  <si>
    <r>
      <t xml:space="preserve">Dobava, montaža i spajanje razdjelnika vrtića    </t>
    </r>
    <r>
      <rPr>
        <b/>
        <sz val="10"/>
        <rFont val="Arial"/>
        <family val="2"/>
        <charset val="238"/>
      </rPr>
      <t>R-V.</t>
    </r>
    <r>
      <rPr>
        <sz val="10"/>
        <rFont val="Arial"/>
        <family val="2"/>
        <charset val="238"/>
      </rPr>
      <t xml:space="preserve"> Razdjelnik za ugradnju u zid. Ormar je dimenzija 600x1000x110mm +/-5% (ŠxVxD). </t>
    </r>
  </si>
  <si>
    <t>Razdjelnik iz za montažu na zid  IP43 orjentacionih dimenzija 400x600x300mm +/-5% (ŠxVxD)</t>
  </si>
  <si>
    <t>Pomoćna sabirnica tip PS 1255, ELEKTROKONTAKT ili jednakovrijedan _________________ .</t>
  </si>
  <si>
    <r>
      <t xml:space="preserve">Dobava, montaža i spajanje razdjelnika toplinsko-rashladne stanice </t>
    </r>
    <r>
      <rPr>
        <b/>
        <sz val="10"/>
        <rFont val="Arial"/>
        <family val="2"/>
        <charset val="238"/>
      </rPr>
      <t>(RP-TS)</t>
    </r>
    <r>
      <rPr>
        <sz val="10"/>
        <rFont val="Arial"/>
        <family val="2"/>
        <charset val="238"/>
      </rPr>
      <t>. Razdjelnik za montažu na zid, IP 44. Ormar je dimenzija 400x600x150mm +/-5% (ŠxVxD).</t>
    </r>
  </si>
  <si>
    <t>Glavna sklopka 3p, In=40A, Un=400V, sa naponskim okidačem 230V, 50Hz,</t>
  </si>
  <si>
    <t>Dobava montaža i spajanje instalacionog pribor P/Ž. ( pod žbukom ili u pregradi ). Za "sendvič" pregrade koristiti odgovarajuće kutije. Stavkom obuhvaćen instalacioni element, kutija, nosač i ukrasna pločica. Koristiti modularni sistem elemenata.  Uzorak VIMAR, PLANA ili jednakovrijedan __________________ . Ukrasna maska tehnopolimer, boja prema izboru projektanta interijera.  Važi za sav instalacioni pribor na zidu. Navesti koji se pribor nudi.</t>
  </si>
  <si>
    <r>
      <t xml:space="preserve">Oznaka na nacrtu: </t>
    </r>
    <r>
      <rPr>
        <b/>
        <sz val="10"/>
        <rFont val="Arial"/>
        <family val="2"/>
        <charset val="238"/>
      </rPr>
      <t xml:space="preserve">S1
</t>
    </r>
    <r>
      <rPr>
        <sz val="10"/>
        <rFont val="Arial"/>
        <family val="2"/>
        <charset val="238"/>
      </rPr>
      <t xml:space="preserve">Ugradna LED svjetiljka, okrugli oblik vidljivog dijela kućišta (downlighter), metalno kućište i hladnjak.
Minimalne tehničke karakteristike:
Snaga ≤ 23W
Efektivni svjetlosni tok ≥ 2400lm
Efikasnost  ≥ 104lm/W
Temperatura boje svjetlosti = 4000K (+/-10%)
Kvaliteta prikaza boje CRI ≥ 80
Trajnost L70B50 ≥ 60.000h
Zaštita od prodora stranih tijela ≥ IP44
</t>
    </r>
  </si>
  <si>
    <r>
      <t xml:space="preserve">Oznaka na nacrtu: </t>
    </r>
    <r>
      <rPr>
        <b/>
        <sz val="10"/>
        <rFont val="Arial"/>
        <family val="2"/>
        <charset val="238"/>
      </rPr>
      <t xml:space="preserve">S2
</t>
    </r>
    <r>
      <rPr>
        <sz val="10"/>
        <rFont val="Arial"/>
        <family val="2"/>
        <charset val="238"/>
      </rPr>
      <t xml:space="preserve">Ugradna LED svjetiljka DIMABILNA  DALI za profilni strop 600x600mm, metalno kućište, mikroprizmatična optika, s poboljšanom reprodukcijom boja,
Minimalne tehničke karakteristike:
Snaga ≤ 47W
Efektivni svjetlosni tok ≥ 5100lm
Efikasnost  ≥ 108lm/W
Ograničeno bliještanje UGR ≤ 19
Temperatura boje svjetlosti = 4000K (+/-10%)
Kvaliteta prikaza boje CRI ≥ 90
Trajnost L70B50 ≥ 60.000h
Zaštita od prodora stranih tijela ≥ IP44
</t>
    </r>
  </si>
  <si>
    <r>
      <t xml:space="preserve">Oznaka na nacrtu: </t>
    </r>
    <r>
      <rPr>
        <b/>
        <sz val="10"/>
        <rFont val="Arial"/>
        <family val="2"/>
        <charset val="238"/>
      </rPr>
      <t xml:space="preserve">S3
</t>
    </r>
    <r>
      <rPr>
        <sz val="10"/>
        <rFont val="Arial"/>
        <family val="2"/>
        <charset val="238"/>
      </rPr>
      <t xml:space="preserve">Ugradna LED svjetiljka, okrugli oblik vidljivog dijela kućišta (downlighter), 
Minimalne tehničke karakteristike:
Snaga ≤ 24W
Efektivni svjetlosni tok ≥ 2000lm
Efikasnost  ≥ 83lm/W
Temperatura boje svjetlosti = 4000K (+/-10%)
Kvaliteta prikaza boje CRI ≥ 80
Trajnost L70B50 ≥ 40.000h
Zaštita od prodora stranih tijela ≥ IP44
</t>
    </r>
  </si>
  <si>
    <r>
      <t xml:space="preserve">Svjetiljka nadgradna, zidna LED 11W +/- 5%, IP 66, Oznaka:  </t>
    </r>
    <r>
      <rPr>
        <b/>
        <sz val="10"/>
        <color indexed="8"/>
        <rFont val="Arial"/>
        <family val="2"/>
        <charset val="238"/>
      </rPr>
      <t xml:space="preserve">S6, </t>
    </r>
    <r>
      <rPr>
        <sz val="10"/>
        <color indexed="8"/>
        <rFont val="Arial"/>
        <family val="2"/>
        <charset val="238"/>
      </rPr>
      <t xml:space="preserve">na crtežu. Uključeno sa IC senzorom kretanja sa senzorom svjetla. 
 </t>
    </r>
  </si>
  <si>
    <r>
      <t xml:space="preserve">Oznaka na nacrtu: </t>
    </r>
    <r>
      <rPr>
        <b/>
        <sz val="10"/>
        <rFont val="Arial"/>
        <family val="2"/>
        <charset val="238"/>
      </rPr>
      <t xml:space="preserve">P3
</t>
    </r>
    <r>
      <rPr>
        <sz val="10"/>
        <rFont val="Arial"/>
        <family val="2"/>
        <charset val="238"/>
      </rPr>
      <t xml:space="preserve">Ugradna svjetiljka sigurnosne rasvjete, LED izvor snage 2W, efektivni svjetlosni tok 260lm,  pripravni mod rada, autonomija 3h, zaštita IP65, adresabilna, s ovjesnom piktogramskom pločom približnih dimenzija 130x260mm (+/-10%) s odgovarajućom oznakom smjera. Svjetiljka posjeduje ENEC certifikat, </t>
    </r>
  </si>
  <si>
    <r>
      <t xml:space="preserve">Svjetiljka baktericidna 1x15W, zidna 
 -Oznaka:   </t>
    </r>
    <r>
      <rPr>
        <b/>
        <sz val="10"/>
        <rFont val="Arial"/>
        <family val="2"/>
        <charset val="238"/>
      </rPr>
      <t xml:space="preserve"> </t>
    </r>
    <r>
      <rPr>
        <sz val="10"/>
        <rFont val="Arial"/>
        <family val="2"/>
        <charset val="238"/>
      </rPr>
      <t xml:space="preserve"> na crtežu
 -Vrst :    baktericidna
 -Sijalica:   FC 15W, +/- 5% baktericidna   ..kom   1.
 -predspojna sprava:  </t>
    </r>
  </si>
  <si>
    <r>
      <t xml:space="preserve">Svjetiljka baktericidna 1x30W, zidna 
 -Oznaka:   </t>
    </r>
    <r>
      <rPr>
        <b/>
        <sz val="10"/>
        <rFont val="Arial"/>
        <family val="2"/>
        <charset val="238"/>
      </rPr>
      <t xml:space="preserve"> </t>
    </r>
    <r>
      <rPr>
        <sz val="10"/>
        <rFont val="Arial"/>
        <family val="2"/>
        <charset val="238"/>
      </rPr>
      <t xml:space="preserve"> na crtežu
 -Vrst :    baktericidna
 -Sijalica:   FC 30W +/- 5%, baktericidna   ..kom   1.
 -predspojna sprava:  </t>
    </r>
  </si>
  <si>
    <t>Predviđena je instalacija za telekomunikacije koja služi za telefoniju i za LAN mrežu. Instalacija mora biti izvedena za priključak opreme klase E, prema ISO/IEC 11801, ili jednakovrijedan _________________ , za rad do 250MHz.</t>
  </si>
  <si>
    <t xml:space="preserve">Ormar metalni, na zid, za ugradnju elemenata 19", dimenzije 600x400x600mm +/- 5% (ŠxVxD), sa vratima sa staklom.   </t>
  </si>
  <si>
    <t>Dobava ugradnja i spajanje telekomunikacijske priključnice za podžbuknu ugradnju. Utičnica 2xRJ45, cat. 6, oklopljena za 250MHz. Uključena kutija za 3 modula, 2 elementa i 1 slijepi modul.Maska i ostali pribor kao i ostala instalacija. (VIMAR PLANA) ili jednakovrijedna ________________ .</t>
  </si>
  <si>
    <t>Uvod kabela, ranžiranje i spajanje. Spajanja prema uputstvima proizvođača pribora za kabel F/UTP CAT 6 (ISO/IEC 11801, ili jednakovrijedna ________________ .):</t>
  </si>
  <si>
    <t>Ispitivanje za kategoriju 6 prema ISO/IEC 11801 ili jednakovrijedna ________________ :</t>
  </si>
  <si>
    <t>Sva oprema mora imati certifikat o kvaliteti u skladu sa HRN ili jednakovrijedna ________________ .</t>
  </si>
  <si>
    <t>Sva oprema mora imati certifikat o kvaliteti u skladu sa HRN, ili jednakovrijedna ________________ .</t>
  </si>
  <si>
    <t>Svi kabeli moraju imati certifikat o kvaliteti u skladu sa HRN, ili jednakovrijedna ________________ .</t>
  </si>
  <si>
    <t>Tehnički propis za sustave zaštite od djelovanja munje na građevinama (NN br. 87/08) ili jednakovrijedna ________________ .</t>
  </si>
  <si>
    <t>za održavanje sigurnosnog razmaka sukladno IEC 62305 ili jednakovrijedna ________________ .</t>
  </si>
  <si>
    <r>
      <t>Demontaža postojećih elektroinstalacija u prostoru dječjeg vrtića (kompletan prostor) i osnovne škole (dogradnja do škole). Površina prostora cca. 150m</t>
    </r>
    <r>
      <rPr>
        <vertAlign val="superscript"/>
        <sz val="10"/>
        <rFont val="Arial"/>
        <family val="2"/>
        <charset val="238"/>
      </rPr>
      <t>2</t>
    </r>
    <r>
      <rPr>
        <sz val="10"/>
        <rFont val="Arial"/>
        <family val="2"/>
        <charset val="238"/>
      </rPr>
      <t>. Zbrinjavanje demontiranog elektromaterijala prema pravilniku za zbrinjavanje električkog i elektroničkog otpada.</t>
    </r>
  </si>
  <si>
    <t>Koristiti elemente firme OBOBETERMAN, ( Elektroprelog Zagreb) ili jednakovrijedna ________________ .</t>
  </si>
  <si>
    <t>OPĆI TEHNIČKI UVJETI ZA KALKULACIJE I IZVOĐENJE SVIH RADOVA</t>
  </si>
  <si>
    <t>OBUHVAĆENIH OVIM TROŠKOVNIKOM</t>
  </si>
  <si>
    <t>Sve odredbe ovih uvjeta smatraju se sastavnim dijelom opisa svake stavke ovog troškovnika. Svaki ponuđač će podnijeti svoju ponudu  na primjerku troškovnika dobijenom i ovjerenom od Investitora i dužan je da pored svake količine upiše svoju jediničnu cijenu za svaku vrstu radova, ukupnu cijenu i ukupnu cijenu u rekapitulaciji za cijeli objekt.</t>
  </si>
  <si>
    <t>Opći uvjeti na početku pojedinih grupa radova odnose se na sve stavke radova te grupe, osim ako u opisu stavke nije 
drugačije opisano.</t>
  </si>
  <si>
    <t xml:space="preserve">Ukoliko materijal u pojedinim stavkama nije naznačen ili dovoljno jasno preciziran u pogledu kvalitete, izvođač je dužan upotrijebiti prvoklasan materijal. </t>
  </si>
  <si>
    <t>Prije unošenja cijena ponuđač je dužan da se detaljno upozna sa projektnim elaboratom i lokacijom objekta radi dobivanja potpunog uvida o veličini i vrsti glavnih i pripremnih radova.</t>
  </si>
  <si>
    <t>Svi radovi obuhvaćeni ovim troškovnikom moraju se ponuditi, ugovoriti i izvesti u svemu po općim i pojedinačnim opisima iz troškovnika, po nacrtima, detaljima, statičkom računu.</t>
  </si>
  <si>
    <t>Svi radovi obuhvaćeni troškovnikom predviđeni su kao potpuno gotovi, sa svim potrebnim pripremnim i završnim radovima.</t>
  </si>
  <si>
    <t>Jediničnom cijenom za svaki rad predviđen ovim troškovnikom obuhvaćeno je:</t>
  </si>
  <si>
    <t>a) tehnička priprema</t>
  </si>
  <si>
    <t>b) potpuno dovršenje sa svim predradnjama, transportom i ostalim radnim operacijama</t>
  </si>
  <si>
    <t>c) sav rad, alat, materijal, amortizacija i svi ostali troškovi koji se odnose na ovaj objekt</t>
  </si>
  <si>
    <t>d) troškovi i takse privremenih priključaka potrebnih instalacija</t>
  </si>
  <si>
    <t>e) sve potrebne pokretne i nepokretne radne, transportne i pomoćne skele, sa izradom, postavljanjem, skidanjem i odvozom. Isto važi za privremene pomoćne objekte ( kancelarije, priručna skladišta i sl.) te normalni rastur i otpatke materijala.</t>
  </si>
  <si>
    <t>f) iskolčenje prema potrebnoj situaciji sa određivanjem stalnih točaka, te geodetsko praćenje tokom cijelog izvođenja</t>
  </si>
  <si>
    <t>g) čišćenje i održavanje objekta koji je u gradnji i gradilišta za svo vrijeme gradnje</t>
  </si>
  <si>
    <t>h) osiguranje neometanog prolaza i prometa vozilima</t>
  </si>
  <si>
    <t>i) sve higijensko tehničke zaštitne mjere za sve zaposlene radnike</t>
  </si>
  <si>
    <t>j) sva potrebna ispitivanja u svrhu dokazivanja kvalitete i funkcije</t>
  </si>
  <si>
    <t>k) izrada nacrta izvedenog stanja i predaja atestne i druge dokumentacije kojom  se dokazuje svojstva ugrađene opreme i gotovih proizvoda</t>
  </si>
  <si>
    <t>l) sve direktne i indirektne troškove nastale zahtjevom za ispunjavanje propisanih i ovim projektom zahtjevanih normi i Program osiguranja i kontrola kvalitete</t>
  </si>
  <si>
    <t>Sve obaveze i izdatke, te troškove po odredbama ovih uvjeta dužan je izvođač ukalkulirati u ponuđene jedinične cijene za sve radove na objektu i ne može zahtjevati da se ti radovi posebno naplaćuju.</t>
  </si>
  <si>
    <t>OPIS RADOVA</t>
  </si>
  <si>
    <t>JED. MJERA</t>
  </si>
  <si>
    <t>KOL.</t>
  </si>
  <si>
    <t>JED.CIJENA</t>
  </si>
  <si>
    <t>A.</t>
  </si>
  <si>
    <t>DOVOD SANITARNE VODE</t>
  </si>
  <si>
    <t>A.1.</t>
  </si>
  <si>
    <t xml:space="preserve">Nabava, doprema i montaža horizontalnih i vertikalnih vodova od PP-R i PEHD cijevi za hladnu i toplu vodu, te cirkulaciju, s potrebnim spojnim materijalom i izolacijom. Stavka uključuje i priključak na postojeći cjevovod. Cijevi se za stropnu konstrukciju pričvršćuju obujmicama, a na zidnim i podnim površinama se ugrađuju u prethodno proštemane šliceve ili se pričvršćuju na zid obujmicama. </t>
  </si>
  <si>
    <t>Obračun se vrši po m' izvedene instalacije.</t>
  </si>
  <si>
    <t xml:space="preserve"> - DN 15  PP-R (ø20)</t>
  </si>
  <si>
    <t xml:space="preserve"> - DN 20  PP-R (ø25)</t>
  </si>
  <si>
    <t xml:space="preserve"> - DN 25  PP-R (ø32)</t>
  </si>
  <si>
    <t xml:space="preserve"> - DN 20  PEHD  (ø25)</t>
  </si>
  <si>
    <t xml:space="preserve"> - DN 25  PEHD  (ø32)</t>
  </si>
  <si>
    <t>A.2.</t>
  </si>
  <si>
    <t>Nabava, doprema i montaža podžbuknih ventila sa metalnom kromiranom kapom i metalnom kromiranom rozetom. Ugrađuje se uz sanitarne uređaje te na dovod za pojedine sanitarne čvorove.</t>
  </si>
  <si>
    <t>Obračun po komadu.</t>
  </si>
  <si>
    <t xml:space="preserve"> - DN 15</t>
  </si>
  <si>
    <t xml:space="preserve"> - DN 20</t>
  </si>
  <si>
    <t>A.3.</t>
  </si>
  <si>
    <t>Nabava, doprema i montaža propusnog kuglastog ventila. Ugrađuje se ua priključke uz spremnik tople vode u tehničkim prostorijama.</t>
  </si>
  <si>
    <t xml:space="preserve"> - DN 25</t>
  </si>
  <si>
    <t>A.4.</t>
  </si>
  <si>
    <t>Nabava, doprema i montaža ispusne slavine s kuglastim ventilom, za priključak perilice posuđa i perilice rublja, s metalnom kromiranom rozetom.</t>
  </si>
  <si>
    <t>A.5.</t>
  </si>
  <si>
    <t>Nabava, doprema i montaža kutnih ventila, za prostor kuhinje, s metalnom kromiranom rozetom.</t>
  </si>
  <si>
    <t>A.6.</t>
  </si>
  <si>
    <t>Tlačna proba instalacije razvoda tople i hladne vode, te dovoda cirkulacije tople vode prema važećim tehničkim propisima na probni tlak od 12 bar-a.</t>
  </si>
  <si>
    <t>Obračun po m' izvedene instalacije.</t>
  </si>
  <si>
    <t>A.7.</t>
  </si>
  <si>
    <t xml:space="preserve">Dezinfekcija i ispiranje montiranog i ispitanog cjevovoda. Provođenje dezinfekcije se vrši prema tehničkom opisu, odnosno po uputi nadležnog sanitarnog inspektora koji prisustvuje postupku, odobrava dezificijens, te izdaje atest po provedenom zapisniku. </t>
  </si>
  <si>
    <t>UKUPNO A. :</t>
  </si>
  <si>
    <t>B.</t>
  </si>
  <si>
    <t>FEKALNA KANALIZACIJA</t>
  </si>
  <si>
    <t>B.1.</t>
  </si>
  <si>
    <t>Nabava, doprema i montaža PVC i PP kanalizacijskih cijevi i svih potrebnih fazonskih komada za podni i vanjski razvod fekalne kanalizacije, komplet sa spojnim i montažnim materijalom.</t>
  </si>
  <si>
    <t xml:space="preserve"> - DN 50</t>
  </si>
  <si>
    <t xml:space="preserve"> - DN 75</t>
  </si>
  <si>
    <t xml:space="preserve"> - DN 100</t>
  </si>
  <si>
    <t xml:space="preserve"> - DN 125</t>
  </si>
  <si>
    <t xml:space="preserve"> - DN 160 SN4</t>
  </si>
  <si>
    <t xml:space="preserve"> - DN 160 SN8</t>
  </si>
  <si>
    <t>B.2.</t>
  </si>
  <si>
    <t>Nabava, doprema i montaža podnog sifona, komplet sa svim fazonskim komadima te spojnim i montažnim materijalom.</t>
  </si>
  <si>
    <t xml:space="preserve"> - DN 50 inox podni sifon po izboru investitora </t>
  </si>
  <si>
    <t>B.3.</t>
  </si>
  <si>
    <t>Ispitivanje cjevovoda na protočnost i vodonepropusnost u skladu sa važećim tehničkim propisima.</t>
  </si>
  <si>
    <t>B.4.</t>
  </si>
  <si>
    <t xml:space="preserve">Nabava, doprema i ugradnja polietilenskog separatora masti i ulja za ukupni protok Q = 0,2 l/s sa priključnim cijevima DN 50, namijenjen za ugradnju ispod radne površine. 
</t>
  </si>
  <si>
    <t>UKUPNO B. :</t>
  </si>
  <si>
    <t>C.</t>
  </si>
  <si>
    <t>UNUTARNJA HIDRANTSKA MREŽA</t>
  </si>
  <si>
    <t>C.1.</t>
  </si>
  <si>
    <t>Nabava, doprema i montaža čeličnih pocinčanih cijevi za horizontalni i vertikalni razvod unutarnjeg  hidrantskog voda, uključujući sve spojne i fazonske komade, čvrste točke,  pocinčane nosače za cijevi ili obujmice i brtvilo, te umetak od pluta ili gume, izolaciju i sitni pomoćni potrebni materijal i rad. Tlačna proba obračunava se kroz zasebnu stavku.</t>
  </si>
  <si>
    <t xml:space="preserve"> - čelične pocinčane cijevi DN 50</t>
  </si>
  <si>
    <t>C.2.</t>
  </si>
  <si>
    <t>Nabava, doprema i montaža vodovodnih PEHD cijevi za vanjski razvod hidrantskog voda, uključujući protuprirubnice za spoj u vodomjernom oknu, fazonske komade za PEHD cijevi, elektrospojnice i sitni pomoćni potrebni materijal i rad. Izvedbu potrebnih betonskih sidara za osiguranje vodovodnih čvorova u betonu C12/15 uračunati u jediničnu cijenu radova sa svim potrebnim pomoćnim, osnovnim materijalom i radom. Po čvoru dolazi  0,25 m3 betona. Prije zatrpavanja potrebno je napraviti tlačnu probu izvedenog cjevovoda po dionicama koje odredi nadzorni inženjer. Tlačna proba obračunava se kroz zasebnu stavku.</t>
  </si>
  <si>
    <r>
      <t xml:space="preserve"> - cijevi PEHD </t>
    </r>
    <r>
      <rPr>
        <sz val="11"/>
        <rFont val="Calibri"/>
        <family val="2"/>
        <charset val="238"/>
      </rPr>
      <t>ø</t>
    </r>
    <r>
      <rPr>
        <sz val="11"/>
        <rFont val="Arial"/>
        <family val="2"/>
        <charset val="238"/>
      </rPr>
      <t>63</t>
    </r>
  </si>
  <si>
    <t>C.3.</t>
  </si>
  <si>
    <t>Nabava, doprema i montaža zidnog ugradbenog inox protupožarnog hidrantskog ormarića, dimenzija 50x50x14 cm, s bravicom te oznakom H na vratašcima, s ugradnjom postojeće opreme( ventil 2“, trevira Ø52 crijev dužine 15 m, univerzalna mlaznica i spojka). U stavku je uključeno potrebno ispitivanje zidnog hidranta i opreme.</t>
  </si>
  <si>
    <t>C.4.</t>
  </si>
  <si>
    <t>Tlačna proba instalacije hidrantskog voda. Tlačna proba se vrši prema uputi proizvođača cijevi, u skladu s važećim tehničkim propisima. O tlačnoj probi voditi zaseban zapisnik, na osnovu kojega nadležni distributer izdaje atest.</t>
  </si>
  <si>
    <t>UKUPNO C. :</t>
  </si>
  <si>
    <t>D.</t>
  </si>
  <si>
    <t xml:space="preserve"> SANITARNA OPREMA I UREĐAJI</t>
  </si>
  <si>
    <t>D.1.</t>
  </si>
  <si>
    <t>Nabava, doprema i montaža keramičkog dječjeg umivaonika I. klase, (tip prema izboru investitora), dimenzija cca 42 x 38 cm, sa sanitarnim montažnim instalacijskim elementom za umivaonik i jednoručnom kromiranom baterijom (tip prema izboru investitora). Baterije obavezno moraju imati mogućnost podešavanja temperature na kartuši, kao i ograničavanje maksimalne potrošnje vode na 5l/min. Komplet sa INOX sifonom, kutnim ventilima i svim potrebnim pomoćnim materijalom za montažu prema uputama proizvođača do pune gotovosti.</t>
  </si>
  <si>
    <t>Obračun po kompletu.</t>
  </si>
  <si>
    <t>D.2.</t>
  </si>
  <si>
    <t>Nabava, doprema i montaža keramičkog umivaonika I. klase, (tip prema izboru investitora), sa sanitarnim montažnim instalacijskim elementom za umivaonik (za ugradnju u gipskartonski zid) i jednoručnom kromiranom baterijom (tip prema izboru investitora). Komplet sa INOX sifonom, kutnim ventilima i svim potrebnim pomoćnim materijalom za montažu prema uputama proizvođača do pune gotovosti.</t>
  </si>
  <si>
    <t>D.3.</t>
  </si>
  <si>
    <t>Nabava, doprema i montaža keramičkog umivaonika I. klase, (tip prema izboru investitora), sa sanitarnim montažnim instalacijskim elementom za umivaonik (za ugradnju u zid od opeke i armiranog betona) i jednoručnom kromiranom baterijom (tip prema izboru investitora). Komplet sa INOX sifonom, kutnim ventilima i svim potrebnim pomoćnim materijalom za montažu prema uputama proizvođača do pune gotovosti.</t>
  </si>
  <si>
    <t>D.4.</t>
  </si>
  <si>
    <t xml:space="preserve">Nabava, doprema i montaža kompletne konzolne dječje WC-školjke I. klase dimenzija 32 x 52cm, (tip prema izboru investitora), sa sanitarnim montažnim instalacijskim elementom za WC školjku s niskošumnim ugradbenim vodokotlićem, demontažnim sjedalom s poklopcem, ventilom i svim potrebnim pomoćnim materijalom za montažu prema uputama proizvođača do pune gotovosti. </t>
  </si>
  <si>
    <t>D.5.</t>
  </si>
  <si>
    <t>D.6.</t>
  </si>
  <si>
    <t>Nabava, doprema i montaža kompletnog visećeg pisoara I. klase (tip prema izboru investitora), sa sanitarnim montažnim instalacijskim elementom za pisoar (ugradnja u gipskartonski zid), skrivenim sifonom, ventilom na potisak i svim potrebnim pomoćnim materijalom za montažu prema uputama proizvođača.</t>
  </si>
  <si>
    <t>D.7.</t>
  </si>
  <si>
    <t>Nabava, doprema i montaža kromiranog nosača za ručnike prema izboru investitora, sa svim potrebnim pomoćnim materijalom za montažu prema uputama proizvođača.</t>
  </si>
  <si>
    <t>D.8.</t>
  </si>
  <si>
    <t>Nabava, doprema i montaža zidnih kromiranih nosača toaletnog papira prema izboru investitora, sa svim potrebnim pomoćnim materijalom za montažu prema uputama proizvođača.</t>
  </si>
  <si>
    <t>D.9.</t>
  </si>
  <si>
    <t>Nabava, doprema i montaža zidnih posuda s četkom za WC prema izboru investitora, sa svim potrebnim pomoćnim materijalom za montažu prema uputama proizvođača.</t>
  </si>
  <si>
    <t>D.10.</t>
  </si>
  <si>
    <t>Nabava, doprema i montaža četvrtastog kristalnog ogledala iznad umivaonika prema izboru investitora, sa svim potrebnim pomoćnim materijalom za montažu prema uputama proizvođača.</t>
  </si>
  <si>
    <t>D.11.</t>
  </si>
  <si>
    <t>Nabava i doprema svog materijala uz sav potreban rad na izvedbi priključka kuhinjskog sudopera i montažu sifona, komplet sa sifonom i spajanjem elementa na instalaciju odvoda i svim ostalim priborom za montažu. Dobava kuhinjskog elementa nije u jediničnoj cijeni stavke. Element dobavlja investitor.</t>
  </si>
  <si>
    <t>D.12.</t>
  </si>
  <si>
    <t>Montaža jednoručne dvocijevne mješalice za kuhinjski sudoper (element dobavlja investitor), komplet s kutnim ventilima sa dodatnim priključkom za perilicu, fleksibilnim spojnim cijevima i ostalim priborom za montažu i spajanje na instalacije prema uputama proizvođača.</t>
  </si>
  <si>
    <t>D.13.</t>
  </si>
  <si>
    <t xml:space="preserve">Nabava, doprema i ugradnja kadice za bebe, komplet sa sifonom, te svim potrebnim pomoćnim materijalom za montažu prema uputama proizvođača. </t>
  </si>
  <si>
    <t xml:space="preserve"> - pravokutna dimenzija 50 × 100 cm</t>
  </si>
  <si>
    <t>D.14.</t>
  </si>
  <si>
    <t>Nabava, doprema i ugradnja ručnog tuša za kadicu za bebe, komplet s svim potrebnim pomoćnim materijalom za montažu prema uputama proizvođača.</t>
  </si>
  <si>
    <t>D.15.</t>
  </si>
  <si>
    <t>Nabava, doprema i montaža visokotlačnog električnog grijača vode , komplet sa svim potrebnim pomoćnim materijalom za montažu prema uputama proizvođača, te sa pripadajućom nepovratnim sigurnosnim ventilom. Ugrađuje se iza vrata te treba biti maksimalne visine 135cm, dubine 30cm i širine 55cm (tip kao Ariston Velis ili jednakovrijedan___________) U cijenu je uključen sav potreban rad i materijal do pune gotovosti.</t>
  </si>
  <si>
    <t xml:space="preserve"> - visokotlačni, vertikalni - volumen 100l</t>
  </si>
  <si>
    <t>UKUPNO D. :</t>
  </si>
  <si>
    <t>E.</t>
  </si>
  <si>
    <t>E.1.</t>
  </si>
  <si>
    <t>Strojni i ručni iskop rova, prosječne širine 100 cm i prosječne dubine 100 cm, bez obzira na kategoriju terena. Stavka obuhvaća sve potrebne radove kod iskopa rova, razupiranje i osiguranje. Stavka uključuje i izvedbu prodora kroz zidove i temelje.</t>
  </si>
  <si>
    <r>
      <t>Obračun po m</t>
    </r>
    <r>
      <rPr>
        <vertAlign val="superscript"/>
        <sz val="11"/>
        <rFont val="Arial"/>
        <family val="2"/>
        <charset val="238"/>
      </rPr>
      <t>3</t>
    </r>
    <r>
      <rPr>
        <sz val="11"/>
        <rFont val="Arial"/>
        <family val="2"/>
        <charset val="238"/>
      </rPr>
      <t xml:space="preserve"> iskopanog materijala u sraslom stanju.</t>
    </r>
  </si>
  <si>
    <r>
      <t>m</t>
    </r>
    <r>
      <rPr>
        <vertAlign val="superscript"/>
        <sz val="11"/>
        <rFont val="Arial"/>
        <family val="2"/>
        <charset val="238"/>
      </rPr>
      <t>3</t>
    </r>
  </si>
  <si>
    <t>E.2.</t>
  </si>
  <si>
    <t>Strojni iskop građevinskih jama za revizijska okna i upojne bunare. Stavka obuhvaća sve potrebne radove kod iskopa jama, razupiranje i osiguranje.</t>
  </si>
  <si>
    <t>E.3.</t>
  </si>
  <si>
    <t>Planiranje dna rova. Rad obuhvaća planiranje dna rova cjevovoda sa križevima između dva vertikalna loma sa točnošću +/- 2 cm. Sva eventualna udubljenja potrebno je ispuniti kamenom sitneži veličine zrna do 8 mm, te strojno nabiti. U cijenu je uračunata i nabava kamene sitneži.</t>
  </si>
  <si>
    <r>
      <t>Obračun po m</t>
    </r>
    <r>
      <rPr>
        <vertAlign val="superscript"/>
        <sz val="11"/>
        <rFont val="Arial"/>
        <family val="2"/>
        <charset val="238"/>
      </rPr>
      <t>2</t>
    </r>
    <r>
      <rPr>
        <sz val="11"/>
        <rFont val="Arial"/>
        <family val="2"/>
        <charset val="238"/>
      </rPr>
      <t>.</t>
    </r>
  </si>
  <si>
    <r>
      <t>m</t>
    </r>
    <r>
      <rPr>
        <vertAlign val="superscript"/>
        <sz val="11"/>
        <rFont val="Arial"/>
        <family val="2"/>
        <charset val="238"/>
      </rPr>
      <t>2</t>
    </r>
  </si>
  <si>
    <t>E.4.</t>
  </si>
  <si>
    <t xml:space="preserve">Izrada posteljice i obloge vodovodnih i kanalizacijskih cijevi. Rad obuhvaća izradu posteljice i obloge od neagresivnog pijeska granulacije od 4-8 mm, bez prašnastih čestica u debljini 10 cm ispod i 15 cm iznad tjemena cijevi. U cijenu je uračunata i nabava pijeska. </t>
  </si>
  <si>
    <r>
      <t>Obračun po m</t>
    </r>
    <r>
      <rPr>
        <vertAlign val="superscript"/>
        <sz val="11"/>
        <rFont val="Arial"/>
        <family val="2"/>
        <charset val="238"/>
      </rPr>
      <t>3</t>
    </r>
    <r>
      <rPr>
        <sz val="11"/>
        <rFont val="Arial"/>
        <family val="2"/>
        <charset val="238"/>
      </rPr>
      <t xml:space="preserve"> izvedene podloge.</t>
    </r>
  </si>
  <si>
    <t>E.5.</t>
  </si>
  <si>
    <t xml:space="preserve">Zatrpavanje rova i građevinskih jama probranim materijalom iz iskopa i zamjenskim materijalom iz pozajmišta. Rad obuhvaća dobavu i zatrpavanje rova i građevinskih jama. Zatrpavanje cijevi u slojevima od 30 cm uz potrebno vlaženje i nabijanje ručnim i strojnim nabijačima. U cijenu je uključena nabava materijala za tamponski sloj, razastiranje, vlaženje ili sušenje, zbijanje po slojevima. </t>
  </si>
  <si>
    <r>
      <t>Obračun po m</t>
    </r>
    <r>
      <rPr>
        <vertAlign val="superscript"/>
        <sz val="11"/>
        <rFont val="Arial"/>
        <family val="2"/>
        <charset val="238"/>
      </rPr>
      <t>3</t>
    </r>
    <r>
      <rPr>
        <sz val="11"/>
        <rFont val="Arial"/>
        <family val="2"/>
        <charset val="238"/>
      </rPr>
      <t>.</t>
    </r>
  </si>
  <si>
    <t>E.6.</t>
  </si>
  <si>
    <t>Odvoz viška materijala iz iskopa kanala za cjevovode i proširenja za jame na deponij. Čisti materijal iz iskopa odvesti na trajnu deponiju materijala. Kroz stavku odvoza materijala može se uračunati faktor rastresitosti od F = 1,25.</t>
  </si>
  <si>
    <t>UKUPNO E.:</t>
  </si>
  <si>
    <t>F.</t>
  </si>
  <si>
    <t>BETONSKI RADOVI</t>
  </si>
  <si>
    <t>F.1.</t>
  </si>
  <si>
    <t>Kompletna izvedba armirano-betonskog revizijskog okna fekalne kanalizacije svijetlih dimenzija 50×50 cm, svijetle dubine do 120 cm. Okno izvesti betonom C30/37 uz dodatak aditiva za vodonepropusnost. U cijenu uključen sav potreban materijal i pocinčani čelični plinotijesni poklopac (razred opterećenja A15). Obrada kineta u jediničnoj cijeni izvedbe okna. Debljina stijenki d=15 cm.</t>
  </si>
  <si>
    <t>F.2.</t>
  </si>
  <si>
    <t>Kompletna izvedba monolitnog armirano-betonskog upojnog bunara (UB1) oborinske kanalizacije dimenzija 200x200 cm svijetle dubine 140 cm, klase betona C30/37. Debljina stijenki d=20 cm. U cijenu uključen sav potreban materijal i nabava, doprema i ugradnja pocinčanog čeličnog poklopca razreda opterećenja  A15.</t>
  </si>
  <si>
    <t>UKUPNO F.:</t>
  </si>
  <si>
    <t>G.</t>
  </si>
  <si>
    <t>OBORINSKA KANALIZACIJA</t>
  </si>
  <si>
    <t>G.1</t>
  </si>
  <si>
    <t>Nabava, doprema i montaža PP i PVC kanalizacijskih cijevi i svih potrebnih fazonskih komada za razvod oborinske kanalizacije krovnih površina, komplet sa svim spojnim i montažnim materijalom.</t>
  </si>
  <si>
    <t>Obračun po m' izvedene instalacije:</t>
  </si>
  <si>
    <t xml:space="preserve"> - DN 110</t>
  </si>
  <si>
    <t xml:space="preserve"> - DN 125 SN4</t>
  </si>
  <si>
    <t>Nabava, doprema i montaža lijevanoželjeznog krovnog slivnika s procjednim kanalima i prirubnicom za uklještenje izolacije. Stavka uključuje  i nasadni okvir prilagodljiv po visini s rešetkom od nehrđajućeg čelika dimenzija 150x150mm. Slivnici se ugrađuju na terasu i ravni krov.</t>
  </si>
  <si>
    <t>Obračun po ugrađenom slivniku:</t>
  </si>
  <si>
    <t xml:space="preserve"> - DN 75 sa vertikalnim izlazom</t>
  </si>
  <si>
    <t>G.3</t>
  </si>
  <si>
    <t>UKUPNO G.:</t>
  </si>
  <si>
    <t>REKAPITULACIJA - HIDROINSTALACIJE</t>
  </si>
  <si>
    <t>SANITARNA OPREMA I UREĐAJI</t>
  </si>
  <si>
    <t>UKUPNO A. - G.</t>
  </si>
  <si>
    <t>PDV (25%)</t>
  </si>
  <si>
    <t>SVEUKUPNO S PDV-om (25%)</t>
  </si>
  <si>
    <t>TROŠKOVNIK HIDROINSTALACIJA - Dio zahvata: Blok B</t>
  </si>
  <si>
    <t xml:space="preserve">Nabava, doprema i montaža kompletne konzolne WC-školjke I. klase, (tip prema izboru investitora), sa sanitarnim montažnim instalacijskim elementom za WC školjku s niskošumnim ugradbenim vodokotlićem s odzračivanjem (tip Geberit Duofix ili jednakovrijedna _____________), demontažnim sjedalom s poklopcem, ventilom i svim potrebnim pomoćnim materijalom za montažu prema uputama proizvođača do pune gotovosti. </t>
  </si>
  <si>
    <t>I. PREDOPISI RADOVA</t>
  </si>
  <si>
    <t>I.  PREDOPISI GRAĐEVINSKO - OBRTNIČKIH RADOVA</t>
  </si>
  <si>
    <t>II. GRUPE RADOVA</t>
  </si>
  <si>
    <t>II. GRUPE RADOVA - TROŠKOVNICI</t>
  </si>
  <si>
    <t>Izrada pregradnih zidova, spuštenih stropova i obloga zidova sistemon Knauf ili sl. ili jednakovrijedan__________ gipskartonskih ploča i potrebnog pribora. Obloge zidova u kupaonicama s impregniranim pločama za vlažne prostorije. Uglovi pojačani tipskim kutnim šinama. U cijeni svakog rada uključena sva potrebna sredstva za rad, režijski troškovi najma alata i prijevoznih sredstava, radne skele, sredstva za osiguranje ljudi, radnih sredstava i samog gradilišta.</t>
  </si>
  <si>
    <t>HRN norme ili jednakovrijedne____________</t>
  </si>
  <si>
    <t>DIN norme ili jednakovrijedne_________________</t>
  </si>
  <si>
    <t>G.2.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</si>
</sst>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kn&quot;;\-#,##0.00\ &quot;kn&quot;"/>
    <numFmt numFmtId="44" formatCode="_-* #,##0.00\ &quot;kn&quot;_-;\-* #,##0.00\ &quot;kn&quot;_-;_-* &quot;-&quot;??\ &quot;kn&quot;_-;_-@_-"/>
    <numFmt numFmtId="43" formatCode="_-* #,##0.00_-;\-* #,##0.00_-;_-* &quot;-&quot;??_-;_-@_-"/>
    <numFmt numFmtId="164" formatCode="#,##0.0\ &quot;kn&quot;"/>
    <numFmt numFmtId="165" formatCode="0.0"/>
    <numFmt numFmtId="166" formatCode="#,##0.0"/>
    <numFmt numFmtId="167" formatCode="#,##0.00\ &quot;kn&quot;"/>
    <numFmt numFmtId="168" formatCode="###,##0.00"/>
  </numFmts>
  <fonts count="98">
    <font>
      <sz val="10"/>
      <name val="ISOCPEUR"/>
      <charset val="238"/>
    </font>
    <font>
      <sz val="11"/>
      <color theme="1"/>
      <name val="Calibri"/>
      <family val="2"/>
      <charset val="238"/>
      <scheme val="minor"/>
    </font>
    <font>
      <b/>
      <sz val="10"/>
      <name val="ISOCPEUR"/>
      <family val="2"/>
      <charset val="238"/>
    </font>
    <font>
      <sz val="9"/>
      <name val="ISOCPEUR"/>
      <family val="2"/>
      <charset val="238"/>
    </font>
    <font>
      <b/>
      <sz val="9"/>
      <name val="ISOCPEUR"/>
      <family val="2"/>
      <charset val="238"/>
    </font>
    <font>
      <vertAlign val="superscript"/>
      <sz val="9"/>
      <name val="ISOCPEUR"/>
      <family val="2"/>
      <charset val="238"/>
    </font>
    <font>
      <i/>
      <sz val="9"/>
      <name val="ISOCPEUR"/>
      <family val="2"/>
      <charset val="238"/>
    </font>
    <font>
      <b/>
      <i/>
      <sz val="9"/>
      <name val="ISOCPEUR"/>
      <family val="2"/>
      <charset val="238"/>
    </font>
    <font>
      <b/>
      <sz val="8"/>
      <name val="ISOCPEUR"/>
      <family val="2"/>
      <charset val="238"/>
    </font>
    <font>
      <b/>
      <sz val="12"/>
      <name val="ISOCPEUR"/>
      <family val="2"/>
      <charset val="238"/>
    </font>
    <font>
      <sz val="12"/>
      <name val="ISOCPEUR"/>
      <family val="2"/>
      <charset val="238"/>
    </font>
    <font>
      <sz val="10"/>
      <name val="ISOCPEUR"/>
      <family val="2"/>
      <charset val="238"/>
    </font>
    <font>
      <sz val="10"/>
      <name val="ISOCPEUR"/>
      <family val="2"/>
      <charset val="238"/>
    </font>
    <font>
      <sz val="11"/>
      <name val="ISOCPEUR"/>
      <family val="2"/>
      <charset val="238"/>
    </font>
    <font>
      <b/>
      <sz val="11"/>
      <name val="ISOCPEUR"/>
      <family val="2"/>
      <charset val="238"/>
    </font>
    <font>
      <b/>
      <sz val="10"/>
      <color indexed="10"/>
      <name val="ISOCPEUR"/>
      <family val="2"/>
      <charset val="238"/>
    </font>
    <font>
      <sz val="9"/>
      <name val="Zurich Lt BT"/>
      <family val="2"/>
      <charset val="238"/>
    </font>
    <font>
      <sz val="9"/>
      <color rgb="FFFF0000"/>
      <name val="ISOCPEUR"/>
      <family val="2"/>
      <charset val="238"/>
    </font>
    <font>
      <b/>
      <sz val="9"/>
      <color rgb="FFC00000"/>
      <name val="ISOCPEUR"/>
      <family val="2"/>
      <charset val="238"/>
    </font>
    <font>
      <sz val="9"/>
      <color rgb="FFC00000"/>
      <name val="ISOCPEUR"/>
      <family val="2"/>
      <charset val="238"/>
    </font>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sz val="10"/>
      <name val="MS Sans Serif"/>
      <family val="2"/>
      <charset val="238"/>
    </font>
    <font>
      <sz val="11"/>
      <name val="Arial"/>
      <family val="2"/>
    </font>
    <font>
      <sz val="11"/>
      <name val="Arial"/>
      <family val="2"/>
      <charset val="238"/>
    </font>
    <font>
      <sz val="9"/>
      <color theme="6" tint="-0.249977111117893"/>
      <name val="ISOCPEUR"/>
      <family val="2"/>
      <charset val="238"/>
    </font>
    <font>
      <sz val="9"/>
      <color theme="6"/>
      <name val="ISOCPEUR"/>
      <family val="2"/>
      <charset val="238"/>
    </font>
    <font>
      <sz val="9"/>
      <name val="Calibri"/>
      <family val="2"/>
      <charset val="238"/>
    </font>
    <font>
      <sz val="9"/>
      <color theme="9" tint="-0.249977111117893"/>
      <name val="ISOCPEUR"/>
      <family val="2"/>
      <charset val="238"/>
    </font>
    <font>
      <b/>
      <sz val="12"/>
      <color rgb="FF00B050"/>
      <name val="ISOCPEUR"/>
      <family val="2"/>
      <charset val="238"/>
    </font>
    <font>
      <b/>
      <sz val="10"/>
      <color rgb="FF00B050"/>
      <name val="ISOCPEUR"/>
      <family val="2"/>
      <charset val="238"/>
    </font>
    <font>
      <sz val="9"/>
      <color rgb="FF00B050"/>
      <name val="ISOCPEUR"/>
      <family val="2"/>
      <charset val="238"/>
    </font>
    <font>
      <b/>
      <sz val="9"/>
      <color rgb="FF00B050"/>
      <name val="ISOCPEUR"/>
      <family val="2"/>
      <charset val="238"/>
    </font>
    <font>
      <sz val="9"/>
      <color rgb="FF7030A0"/>
      <name val="ISOCPEUR"/>
      <family val="2"/>
      <charset val="238"/>
    </font>
    <font>
      <b/>
      <sz val="9"/>
      <color rgb="FF00B050"/>
      <name val="ISOCPEUR"/>
      <family val="2"/>
    </font>
    <font>
      <b/>
      <sz val="9"/>
      <color rgb="FFFF0000"/>
      <name val="ISOCPEUR"/>
      <family val="2"/>
      <charset val="238"/>
    </font>
    <font>
      <b/>
      <sz val="10"/>
      <color rgb="FF00B050"/>
      <name val="ISOCPEUR"/>
      <family val="2"/>
    </font>
    <font>
      <vertAlign val="superscript"/>
      <sz val="9"/>
      <name val="Calibri"/>
      <family val="2"/>
      <charset val="238"/>
    </font>
    <font>
      <sz val="10.35"/>
      <name val="ISOCPEUR"/>
      <family val="2"/>
      <charset val="238"/>
    </font>
    <font>
      <sz val="9"/>
      <name val="ISOCPEUR"/>
      <family val="2"/>
    </font>
    <font>
      <b/>
      <sz val="9"/>
      <name val="ISOCPEUR"/>
      <family val="2"/>
    </font>
    <font>
      <sz val="12"/>
      <name val="ISOCPEUR"/>
      <family val="2"/>
    </font>
    <font>
      <b/>
      <sz val="12"/>
      <name val="ISOCPEUR"/>
      <family val="2"/>
    </font>
    <font>
      <b/>
      <i/>
      <sz val="9"/>
      <name val="ISOCPEUR"/>
      <family val="2"/>
    </font>
    <font>
      <b/>
      <sz val="9"/>
      <name val="Calibri"/>
      <family val="2"/>
      <charset val="238"/>
    </font>
    <font>
      <b/>
      <vertAlign val="superscript"/>
      <sz val="9"/>
      <name val="ISOCPEUR"/>
      <family val="2"/>
      <charset val="238"/>
    </font>
    <font>
      <sz val="10"/>
      <name val="ISOCPEUR"/>
      <family val="2"/>
    </font>
    <font>
      <sz val="9"/>
      <color theme="0" tint="-0.14999847407452621"/>
      <name val="ISOCPEUR"/>
      <family val="2"/>
    </font>
    <font>
      <b/>
      <sz val="9"/>
      <color rgb="FFFF0000"/>
      <name val="ISOCPEUR"/>
      <family val="2"/>
    </font>
    <font>
      <vertAlign val="superscript"/>
      <sz val="9"/>
      <name val="ISOCPEUR"/>
      <family val="2"/>
    </font>
    <font>
      <b/>
      <sz val="10"/>
      <name val="Arial"/>
      <family val="2"/>
      <charset val="238"/>
    </font>
    <font>
      <sz val="10"/>
      <name val="Times New Roman"/>
      <family val="1"/>
    </font>
    <font>
      <sz val="10"/>
      <name val="Arial"/>
      <family val="1"/>
    </font>
    <font>
      <b/>
      <sz val="10"/>
      <name val="Arial"/>
      <family val="2"/>
    </font>
    <font>
      <sz val="11"/>
      <name val="Times New Roman"/>
      <family val="1"/>
    </font>
    <font>
      <b/>
      <sz val="11"/>
      <name val="Arial"/>
      <family val="2"/>
      <charset val="238"/>
    </font>
    <font>
      <sz val="10"/>
      <name val="Arial"/>
      <family val="2"/>
    </font>
    <font>
      <b/>
      <sz val="10"/>
      <color rgb="FF273D49"/>
      <name val="Arial"/>
      <family val="2"/>
    </font>
    <font>
      <sz val="10"/>
      <color indexed="10"/>
      <name val="Arial"/>
      <family val="2"/>
      <charset val="238"/>
    </font>
    <font>
      <sz val="10"/>
      <color theme="1"/>
      <name val="Arial"/>
      <family val="2"/>
      <charset val="238"/>
    </font>
    <font>
      <vertAlign val="superscript"/>
      <sz val="10"/>
      <color indexed="8"/>
      <name val="Arial"/>
      <family val="2"/>
      <charset val="238"/>
    </font>
    <font>
      <sz val="10"/>
      <color indexed="8"/>
      <name val="Arial"/>
      <family val="2"/>
      <charset val="238"/>
    </font>
    <font>
      <sz val="10"/>
      <color rgb="FF000000"/>
      <name val="Arial"/>
      <family val="2"/>
      <charset val="238"/>
    </font>
    <font>
      <u/>
      <sz val="10"/>
      <name val="Arial"/>
      <family val="2"/>
      <charset val="238"/>
    </font>
    <font>
      <vertAlign val="subscript"/>
      <sz val="10"/>
      <name val="Arial"/>
      <family val="2"/>
      <charset val="238"/>
    </font>
    <font>
      <b/>
      <u/>
      <sz val="10"/>
      <name val="Arial"/>
      <family val="2"/>
      <charset val="238"/>
    </font>
    <font>
      <b/>
      <sz val="14"/>
      <name val="Arial"/>
      <family val="2"/>
      <charset val="238"/>
    </font>
    <font>
      <b/>
      <sz val="12"/>
      <name val="Arial"/>
      <family val="2"/>
      <charset val="238"/>
    </font>
    <font>
      <sz val="12"/>
      <name val="Arial"/>
      <family val="2"/>
      <charset val="238"/>
    </font>
    <font>
      <b/>
      <sz val="11"/>
      <name val="Arial"/>
      <family val="2"/>
    </font>
    <font>
      <b/>
      <sz val="16"/>
      <name val="Arial"/>
      <family val="2"/>
      <charset val="238"/>
    </font>
    <font>
      <sz val="16"/>
      <name val="Arial"/>
      <family val="2"/>
      <charset val="238"/>
    </font>
    <font>
      <b/>
      <sz val="10"/>
      <color indexed="8"/>
      <name val="Arial"/>
      <family val="2"/>
      <charset val="238"/>
    </font>
    <font>
      <b/>
      <sz val="10"/>
      <color indexed="18"/>
      <name val="Arial"/>
      <family val="2"/>
      <charset val="238"/>
    </font>
    <font>
      <sz val="11"/>
      <color indexed="18"/>
      <name val="Arial"/>
      <family val="2"/>
      <charset val="238"/>
    </font>
    <font>
      <sz val="11"/>
      <color indexed="12"/>
      <name val="Arial"/>
      <family val="2"/>
      <charset val="238"/>
    </font>
    <font>
      <u/>
      <sz val="11"/>
      <color indexed="18"/>
      <name val="Arial"/>
      <family val="2"/>
      <charset val="238"/>
    </font>
    <font>
      <sz val="10"/>
      <color indexed="18"/>
      <name val="Arial"/>
      <family val="2"/>
      <charset val="238"/>
    </font>
    <font>
      <sz val="9"/>
      <name val="Arial"/>
      <family val="2"/>
      <charset val="238"/>
    </font>
    <font>
      <sz val="9"/>
      <color indexed="18"/>
      <name val="Arial"/>
      <family val="2"/>
      <charset val="238"/>
    </font>
    <font>
      <u/>
      <sz val="9"/>
      <name val="Arial"/>
      <family val="2"/>
      <charset val="238"/>
    </font>
    <font>
      <vertAlign val="superscript"/>
      <sz val="10"/>
      <name val="Arial"/>
      <family val="2"/>
      <charset val="238"/>
    </font>
    <font>
      <i/>
      <sz val="10"/>
      <color rgb="FFFF0000"/>
      <name val="Arial"/>
      <family val="2"/>
      <charset val="238"/>
    </font>
    <font>
      <sz val="11"/>
      <color rgb="FFFF0000"/>
      <name val="Arial"/>
      <family val="2"/>
      <charset val="238"/>
    </font>
    <font>
      <sz val="11"/>
      <name val="Calibri"/>
      <family val="2"/>
      <charset val="238"/>
    </font>
    <font>
      <vertAlign val="superscript"/>
      <sz val="11"/>
      <name val="Arial"/>
      <family val="2"/>
      <charset val="238"/>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theme="0"/>
        <bgColor indexed="64"/>
      </patternFill>
    </fill>
    <fill>
      <patternFill patternType="solid">
        <fgColor indexed="9"/>
        <bgColor indexed="26"/>
      </patternFill>
    </fill>
    <fill>
      <patternFill patternType="solid">
        <fgColor indexed="44"/>
        <bgColor indexed="64"/>
      </patternFill>
    </fill>
    <fill>
      <patternFill patternType="solid">
        <fgColor rgb="FFB9DCFF"/>
        <bgColor indexed="64"/>
      </patternFill>
    </fill>
  </fills>
  <borders count="5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diagonal/>
    </border>
    <border>
      <left/>
      <right/>
      <top/>
      <bottom style="hair">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hair">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89">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24" applyNumberFormat="0" applyAlignment="0" applyProtection="0"/>
    <xf numFmtId="0" fontId="25" fillId="21" borderId="25" applyNumberFormat="0" applyAlignment="0" applyProtection="0"/>
    <xf numFmtId="0" fontId="26" fillId="0" borderId="0" applyNumberFormat="0" applyFill="0" applyBorder="0" applyAlignment="0" applyProtection="0"/>
    <xf numFmtId="0" fontId="27" fillId="0" borderId="26" applyNumberFormat="0" applyFill="0" applyAlignment="0" applyProtection="0"/>
    <xf numFmtId="0" fontId="28" fillId="0" borderId="27" applyNumberFormat="0" applyFill="0" applyAlignment="0" applyProtection="0"/>
    <xf numFmtId="0" fontId="29" fillId="0" borderId="28" applyNumberFormat="0" applyFill="0" applyAlignment="0" applyProtection="0"/>
    <xf numFmtId="0" fontId="29" fillId="0" borderId="0" applyNumberFormat="0" applyFill="0" applyBorder="0" applyAlignment="0" applyProtection="0"/>
    <xf numFmtId="0" fontId="30" fillId="7" borderId="24" applyNumberFormat="0" applyAlignment="0" applyProtection="0"/>
    <xf numFmtId="0" fontId="31" fillId="0" borderId="29" applyNumberFormat="0" applyFill="0" applyAlignment="0" applyProtection="0"/>
    <xf numFmtId="0" fontId="32" fillId="22" borderId="0" applyNumberFormat="0" applyBorder="0" applyAlignment="0" applyProtection="0"/>
    <xf numFmtId="0" fontId="33" fillId="0" borderId="30" applyNumberFormat="0" applyFill="0" applyAlignment="0" applyProtection="0"/>
    <xf numFmtId="0" fontId="2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24" applyNumberFormat="0" applyAlignment="0" applyProtection="0"/>
    <xf numFmtId="0" fontId="25" fillId="21" borderId="25" applyNumberFormat="0" applyAlignment="0" applyProtection="0"/>
    <xf numFmtId="0" fontId="26" fillId="0" borderId="0" applyNumberFormat="0" applyFill="0" applyBorder="0" applyAlignment="0" applyProtection="0"/>
    <xf numFmtId="0" fontId="27" fillId="0" borderId="26" applyNumberFormat="0" applyFill="0" applyAlignment="0" applyProtection="0"/>
    <xf numFmtId="0" fontId="28" fillId="0" borderId="27" applyNumberFormat="0" applyFill="0" applyAlignment="0" applyProtection="0"/>
    <xf numFmtId="0" fontId="29" fillId="0" borderId="28" applyNumberFormat="0" applyFill="0" applyAlignment="0" applyProtection="0"/>
    <xf numFmtId="0" fontId="29" fillId="0" borderId="0" applyNumberFormat="0" applyFill="0" applyBorder="0" applyAlignment="0" applyProtection="0"/>
    <xf numFmtId="0" fontId="30" fillId="7" borderId="24" applyNumberFormat="0" applyAlignment="0" applyProtection="0"/>
    <xf numFmtId="0" fontId="31" fillId="0" borderId="29" applyNumberFormat="0" applyFill="0" applyAlignment="0" applyProtection="0"/>
    <xf numFmtId="0" fontId="32" fillId="22" borderId="0" applyNumberFormat="0" applyBorder="0" applyAlignment="0" applyProtection="0"/>
    <xf numFmtId="0" fontId="33" fillId="0" borderId="30" applyNumberFormat="0" applyFill="0" applyAlignment="0" applyProtection="0"/>
    <xf numFmtId="0" fontId="2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24" applyNumberFormat="0" applyAlignment="0" applyProtection="0"/>
    <xf numFmtId="0" fontId="25" fillId="21" borderId="25" applyNumberFormat="0" applyAlignment="0" applyProtection="0"/>
    <xf numFmtId="0" fontId="26" fillId="0" borderId="0" applyNumberFormat="0" applyFill="0" applyBorder="0" applyAlignment="0" applyProtection="0"/>
    <xf numFmtId="0" fontId="27" fillId="0" borderId="26" applyNumberFormat="0" applyFill="0" applyAlignment="0" applyProtection="0"/>
    <xf numFmtId="0" fontId="28" fillId="0" borderId="27" applyNumberFormat="0" applyFill="0" applyAlignment="0" applyProtection="0"/>
    <xf numFmtId="0" fontId="29" fillId="0" borderId="28" applyNumberFormat="0" applyFill="0" applyAlignment="0" applyProtection="0"/>
    <xf numFmtId="0" fontId="29" fillId="0" borderId="0" applyNumberFormat="0" applyFill="0" applyBorder="0" applyAlignment="0" applyProtection="0"/>
    <xf numFmtId="0" fontId="30" fillId="7" borderId="24" applyNumberFormat="0" applyAlignment="0" applyProtection="0"/>
    <xf numFmtId="0" fontId="31" fillId="0" borderId="29" applyNumberFormat="0" applyFill="0" applyAlignment="0" applyProtection="0"/>
    <xf numFmtId="0" fontId="32" fillId="22" borderId="0" applyNumberFormat="0" applyBorder="0" applyAlignment="0" applyProtection="0"/>
    <xf numFmtId="0" fontId="33" fillId="0" borderId="30" applyNumberFormat="0" applyFill="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 fontId="34" fillId="0" borderId="0"/>
    <xf numFmtId="4" fontId="36" fillId="0" borderId="0">
      <alignment horizontal="justify" vertical="justify"/>
    </xf>
    <xf numFmtId="4" fontId="35" fillId="0" borderId="0">
      <alignment horizontal="justify"/>
    </xf>
    <xf numFmtId="2" fontId="34" fillId="0" borderId="0"/>
    <xf numFmtId="0" fontId="11" fillId="0" borderId="0"/>
    <xf numFmtId="0" fontId="58" fillId="0" borderId="0"/>
    <xf numFmtId="0" fontId="20" fillId="0" borderId="0" applyNumberFormat="0" applyFont="0" applyFill="0" applyBorder="0" applyProtection="0"/>
    <xf numFmtId="0" fontId="20" fillId="0" borderId="0">
      <alignment horizontal="justify" vertical="top" wrapText="1"/>
    </xf>
    <xf numFmtId="0" fontId="20" fillId="0" borderId="0">
      <alignment horizontal="justify" vertical="top" wrapText="1"/>
    </xf>
    <xf numFmtId="0" fontId="20" fillId="0" borderId="0">
      <alignment horizontal="justify" vertical="top" wrapText="1"/>
    </xf>
    <xf numFmtId="43" fontId="20" fillId="0" borderId="0" applyFont="0" applyFill="0" applyBorder="0" applyAlignment="0" applyProtection="0"/>
    <xf numFmtId="0" fontId="20" fillId="0" borderId="0" applyNumberFormat="0" applyFill="0" applyProtection="0">
      <alignment horizontal="justify" vertical="top" wrapText="1"/>
    </xf>
    <xf numFmtId="0" fontId="20" fillId="0" borderId="0"/>
    <xf numFmtId="0" fontId="20" fillId="0" borderId="0"/>
    <xf numFmtId="0" fontId="1" fillId="0" borderId="0"/>
    <xf numFmtId="0" fontId="21" fillId="0" borderId="0"/>
    <xf numFmtId="43" fontId="36" fillId="0" borderId="0" applyFont="0" applyFill="0" applyBorder="0" applyAlignment="0" applyProtection="0"/>
    <xf numFmtId="0" fontId="36" fillId="0" borderId="0"/>
    <xf numFmtId="43" fontId="36" fillId="0" borderId="0" applyFont="0" applyFill="0" applyBorder="0" applyAlignment="0" applyProtection="0"/>
    <xf numFmtId="0" fontId="36" fillId="0" borderId="0"/>
  </cellStyleXfs>
  <cellXfs count="1063">
    <xf numFmtId="0" fontId="0" fillId="0" borderId="0" xfId="0"/>
    <xf numFmtId="0" fontId="3" fillId="0" borderId="0" xfId="0" applyFont="1" applyBorder="1" applyAlignment="1">
      <alignment horizontal="left" vertical="top"/>
    </xf>
    <xf numFmtId="0" fontId="3" fillId="0" borderId="1" xfId="0" applyFont="1" applyBorder="1" applyAlignment="1">
      <alignment horizontal="left" vertical="top" wrapText="1"/>
    </xf>
    <xf numFmtId="0" fontId="4" fillId="0" borderId="0" xfId="0" applyFont="1" applyBorder="1" applyAlignment="1">
      <alignment horizontal="left" vertical="top"/>
    </xf>
    <xf numFmtId="0" fontId="3" fillId="0" borderId="1" xfId="0" applyFont="1" applyBorder="1" applyAlignment="1">
      <alignment horizontal="right" vertical="top"/>
    </xf>
    <xf numFmtId="0" fontId="3" fillId="0" borderId="1" xfId="0" applyFont="1" applyBorder="1" applyAlignment="1">
      <alignment horizontal="left" vertical="top"/>
    </xf>
    <xf numFmtId="164" fontId="3" fillId="0" borderId="1" xfId="0" applyNumberFormat="1" applyFont="1" applyBorder="1" applyAlignment="1">
      <alignment horizontal="left" vertical="top"/>
    </xf>
    <xf numFmtId="0" fontId="3" fillId="0" borderId="2" xfId="0" applyFont="1" applyBorder="1" applyAlignment="1">
      <alignment horizontal="right" vertical="top"/>
    </xf>
    <xf numFmtId="0" fontId="3" fillId="0" borderId="1" xfId="0" applyFont="1" applyBorder="1" applyAlignment="1">
      <alignment horizontal="right" vertical="top" wrapText="1"/>
    </xf>
    <xf numFmtId="0" fontId="3" fillId="0" borderId="3" xfId="0" applyFont="1" applyBorder="1" applyAlignment="1">
      <alignment horizontal="right" vertical="top"/>
    </xf>
    <xf numFmtId="164" fontId="3" fillId="0" borderId="3" xfId="0" applyNumberFormat="1" applyFont="1" applyBorder="1" applyAlignment="1">
      <alignment horizontal="right" vertical="top"/>
    </xf>
    <xf numFmtId="0" fontId="3" fillId="0" borderId="4" xfId="0" applyFont="1" applyBorder="1" applyAlignment="1">
      <alignment horizontal="left" vertical="top" wrapText="1"/>
    </xf>
    <xf numFmtId="0" fontId="3" fillId="0" borderId="5" xfId="0" applyFont="1" applyBorder="1" applyAlignment="1">
      <alignment horizontal="right" vertical="top"/>
    </xf>
    <xf numFmtId="0" fontId="3" fillId="0" borderId="6" xfId="0" applyFont="1" applyBorder="1" applyAlignment="1">
      <alignment horizontal="right" vertical="top"/>
    </xf>
    <xf numFmtId="0" fontId="3" fillId="0" borderId="0" xfId="0" applyFont="1" applyBorder="1" applyAlignment="1">
      <alignment horizontal="left" vertical="top" wrapText="1"/>
    </xf>
    <xf numFmtId="164" fontId="3" fillId="0" borderId="7" xfId="0" applyNumberFormat="1" applyFont="1" applyBorder="1" applyAlignment="1">
      <alignment horizontal="left" vertical="top"/>
    </xf>
    <xf numFmtId="164" fontId="3" fillId="0" borderId="1" xfId="0" applyNumberFormat="1" applyFont="1" applyFill="1" applyBorder="1" applyAlignment="1">
      <alignment horizontal="right" vertical="top"/>
    </xf>
    <xf numFmtId="164" fontId="3" fillId="0" borderId="3" xfId="0" applyNumberFormat="1" applyFont="1" applyFill="1" applyBorder="1" applyAlignment="1">
      <alignment horizontal="right" vertical="top"/>
    </xf>
    <xf numFmtId="164" fontId="3" fillId="0" borderId="5" xfId="0" applyNumberFormat="1" applyFont="1" applyFill="1" applyBorder="1" applyAlignment="1">
      <alignment horizontal="right" vertical="top"/>
    </xf>
    <xf numFmtId="0" fontId="3" fillId="0" borderId="8" xfId="0" applyFont="1" applyBorder="1" applyAlignment="1">
      <alignment horizontal="left" vertical="top" wrapText="1"/>
    </xf>
    <xf numFmtId="0" fontId="3" fillId="0" borderId="6"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wrapText="1"/>
    </xf>
    <xf numFmtId="0" fontId="3" fillId="0" borderId="12" xfId="0" applyFont="1" applyBorder="1" applyAlignment="1">
      <alignment horizontal="left" vertical="top" wrapText="1"/>
    </xf>
    <xf numFmtId="0" fontId="4" fillId="0" borderId="9" xfId="0" applyFont="1" applyBorder="1" applyAlignment="1">
      <alignment horizontal="left" vertical="top"/>
    </xf>
    <xf numFmtId="0" fontId="3" fillId="0" borderId="13" xfId="0" applyFont="1" applyBorder="1" applyAlignment="1">
      <alignment horizontal="left" vertical="top"/>
    </xf>
    <xf numFmtId="0" fontId="3" fillId="0" borderId="15" xfId="0" applyFont="1" applyBorder="1" applyAlignment="1">
      <alignment horizontal="left" vertical="top" wrapText="1"/>
    </xf>
    <xf numFmtId="0" fontId="3" fillId="0" borderId="15" xfId="0" applyFont="1" applyBorder="1" applyAlignment="1">
      <alignment horizontal="right" vertical="top"/>
    </xf>
    <xf numFmtId="0" fontId="3" fillId="0" borderId="15" xfId="0" applyFont="1" applyBorder="1" applyAlignment="1">
      <alignment horizontal="left" vertical="top"/>
    </xf>
    <xf numFmtId="164" fontId="3" fillId="0" borderId="15" xfId="0" applyNumberFormat="1" applyFont="1" applyBorder="1" applyAlignment="1">
      <alignment horizontal="left" vertical="top"/>
    </xf>
    <xf numFmtId="0" fontId="12" fillId="0" borderId="0" xfId="0" applyFont="1"/>
    <xf numFmtId="0" fontId="13" fillId="0" borderId="0" xfId="0" applyFont="1"/>
    <xf numFmtId="0" fontId="14" fillId="0" borderId="0" xfId="0" applyFont="1"/>
    <xf numFmtId="0" fontId="3" fillId="0" borderId="9" xfId="0" applyFont="1" applyBorder="1" applyAlignment="1">
      <alignment horizontal="right" vertical="top"/>
    </xf>
    <xf numFmtId="0" fontId="3" fillId="0" borderId="17" xfId="0" applyFont="1" applyBorder="1" applyAlignment="1">
      <alignment horizontal="right" vertical="top"/>
    </xf>
    <xf numFmtId="0" fontId="3" fillId="0" borderId="13" xfId="0" applyFont="1" applyBorder="1" applyAlignment="1">
      <alignment horizontal="right" vertical="top"/>
    </xf>
    <xf numFmtId="0" fontId="4" fillId="0" borderId="18" xfId="0" applyFont="1" applyBorder="1" applyAlignment="1">
      <alignment horizontal="right" vertical="top"/>
    </xf>
    <xf numFmtId="0" fontId="4" fillId="0" borderId="15" xfId="0" applyFont="1" applyBorder="1" applyAlignment="1">
      <alignment horizontal="right" vertical="top"/>
    </xf>
    <xf numFmtId="0" fontId="4" fillId="0" borderId="15" xfId="0" applyFont="1" applyBorder="1" applyAlignment="1">
      <alignment horizontal="left" vertical="top"/>
    </xf>
    <xf numFmtId="0" fontId="3" fillId="0" borderId="0" xfId="0" applyFont="1" applyBorder="1" applyAlignment="1">
      <alignment horizontal="right" vertical="top"/>
    </xf>
    <xf numFmtId="164" fontId="3" fillId="0" borderId="0" xfId="0" applyNumberFormat="1" applyFont="1" applyBorder="1" applyAlignment="1">
      <alignment horizontal="left" vertical="top"/>
    </xf>
    <xf numFmtId="0" fontId="12" fillId="0" borderId="0" xfId="0" applyFont="1" applyBorder="1"/>
    <xf numFmtId="0" fontId="13" fillId="0" borderId="0" xfId="0" applyFont="1" applyBorder="1"/>
    <xf numFmtId="0" fontId="14" fillId="0" borderId="0" xfId="0" applyFont="1" applyBorder="1"/>
    <xf numFmtId="0" fontId="3" fillId="0" borderId="0" xfId="0" applyFont="1" applyBorder="1" applyAlignment="1">
      <alignment horizontal="right" vertical="top" wrapText="1"/>
    </xf>
    <xf numFmtId="0" fontId="4" fillId="0" borderId="9" xfId="0" applyFont="1" applyBorder="1" applyAlignment="1">
      <alignment horizontal="right" vertical="top"/>
    </xf>
    <xf numFmtId="0" fontId="2" fillId="0" borderId="0" xfId="0" applyFont="1" applyBorder="1"/>
    <xf numFmtId="0" fontId="2" fillId="0" borderId="0" xfId="0" applyFont="1"/>
    <xf numFmtId="0" fontId="15" fillId="0" borderId="0" xfId="0" applyFont="1"/>
    <xf numFmtId="0" fontId="0" fillId="0" borderId="0" xfId="0" applyBorder="1"/>
    <xf numFmtId="164" fontId="3" fillId="0" borderId="1" xfId="0" applyNumberFormat="1" applyFont="1" applyBorder="1" applyAlignment="1" applyProtection="1">
      <alignment horizontal="right"/>
      <protection locked="0"/>
    </xf>
    <xf numFmtId="164" fontId="4" fillId="0" borderId="1" xfId="0" applyNumberFormat="1" applyFont="1" applyBorder="1" applyAlignment="1" applyProtection="1">
      <alignment horizontal="right"/>
      <protection locked="0"/>
    </xf>
    <xf numFmtId="164" fontId="3" fillId="0" borderId="20" xfId="0" applyNumberFormat="1" applyFont="1" applyBorder="1" applyAlignment="1" applyProtection="1">
      <alignment horizontal="right"/>
      <protection locked="0"/>
    </xf>
    <xf numFmtId="164" fontId="4" fillId="0" borderId="20" xfId="0" applyNumberFormat="1" applyFont="1" applyBorder="1" applyAlignment="1" applyProtection="1">
      <alignment horizontal="right" vertical="top"/>
      <protection locked="0"/>
    </xf>
    <xf numFmtId="0" fontId="3" fillId="0" borderId="0" xfId="0" applyFont="1" applyBorder="1" applyAlignment="1" applyProtection="1">
      <alignment horizontal="left" vertical="top"/>
    </xf>
    <xf numFmtId="164" fontId="8" fillId="0" borderId="1" xfId="0" applyNumberFormat="1" applyFont="1" applyBorder="1" applyAlignment="1" applyProtection="1">
      <alignment horizontal="center"/>
    </xf>
    <xf numFmtId="0" fontId="3" fillId="0" borderId="4" xfId="0" applyFont="1" applyBorder="1" applyAlignment="1" applyProtection="1">
      <alignment horizontal="right" vertical="center"/>
    </xf>
    <xf numFmtId="0" fontId="3" fillId="0" borderId="4" xfId="0" applyFont="1" applyBorder="1" applyAlignment="1" applyProtection="1">
      <alignment horizontal="left" vertical="center"/>
    </xf>
    <xf numFmtId="165" fontId="3" fillId="0" borderId="4" xfId="0" applyNumberFormat="1" applyFont="1" applyBorder="1" applyAlignment="1" applyProtection="1">
      <alignment horizontal="center" vertical="center"/>
    </xf>
    <xf numFmtId="164" fontId="3" fillId="0" borderId="4" xfId="0" applyNumberFormat="1" applyFont="1" applyBorder="1" applyAlignment="1" applyProtection="1">
      <alignment horizontal="center"/>
    </xf>
    <xf numFmtId="0" fontId="9" fillId="0" borderId="4" xfId="0" applyFont="1" applyBorder="1" applyAlignment="1" applyProtection="1">
      <alignment horizontal="left" vertical="top"/>
    </xf>
    <xf numFmtId="164" fontId="3" fillId="0" borderId="21" xfId="0" applyNumberFormat="1" applyFont="1" applyBorder="1" applyAlignment="1" applyProtection="1">
      <alignment horizontal="center"/>
    </xf>
    <xf numFmtId="0" fontId="9" fillId="0" borderId="1" xfId="0" applyFont="1" applyBorder="1" applyAlignment="1" applyProtection="1">
      <alignment horizontal="right" vertical="top"/>
    </xf>
    <xf numFmtId="0" fontId="9" fillId="0" borderId="1" xfId="0" applyFont="1" applyBorder="1" applyAlignment="1" applyProtection="1">
      <alignment horizontal="left" vertical="top"/>
    </xf>
    <xf numFmtId="0" fontId="2" fillId="0" borderId="1" xfId="0" applyFont="1" applyBorder="1" applyAlignment="1" applyProtection="1">
      <alignment horizontal="left" vertical="top" wrapText="1"/>
    </xf>
    <xf numFmtId="165" fontId="9" fillId="0" borderId="1" xfId="0" applyNumberFormat="1" applyFont="1" applyBorder="1" applyAlignment="1" applyProtection="1">
      <alignment horizontal="left" vertical="top"/>
    </xf>
    <xf numFmtId="164" fontId="9" fillId="0" borderId="1" xfId="0" applyNumberFormat="1" applyFont="1" applyBorder="1" applyAlignment="1" applyProtection="1">
      <alignment horizontal="left" vertical="top"/>
    </xf>
    <xf numFmtId="0" fontId="9" fillId="0" borderId="0" xfId="0" applyFont="1" applyBorder="1" applyAlignment="1" applyProtection="1">
      <alignment horizontal="left" vertical="top"/>
    </xf>
    <xf numFmtId="0" fontId="10" fillId="0" borderId="0" xfId="0" applyFont="1" applyBorder="1" applyAlignment="1" applyProtection="1">
      <alignment horizontal="left" vertical="top"/>
    </xf>
    <xf numFmtId="0" fontId="4" fillId="0" borderId="1" xfId="0" applyFont="1" applyBorder="1" applyAlignment="1" applyProtection="1">
      <alignment horizontal="right" vertical="top"/>
    </xf>
    <xf numFmtId="0" fontId="7" fillId="0" borderId="1" xfId="0" applyFont="1" applyBorder="1" applyAlignment="1" applyProtection="1">
      <alignment horizontal="left" vertical="top"/>
    </xf>
    <xf numFmtId="0" fontId="4" fillId="0" borderId="0" xfId="0" applyFont="1" applyBorder="1" applyAlignment="1" applyProtection="1">
      <alignment horizontal="left" vertical="top"/>
    </xf>
    <xf numFmtId="0" fontId="3" fillId="0" borderId="1" xfId="0" applyFont="1" applyBorder="1" applyAlignment="1" applyProtection="1">
      <alignment horizontal="right" vertical="top"/>
    </xf>
    <xf numFmtId="0" fontId="3" fillId="0" borderId="1" xfId="0" applyFont="1" applyBorder="1" applyAlignment="1" applyProtection="1">
      <alignment horizontal="left" vertical="top" wrapText="1"/>
    </xf>
    <xf numFmtId="1" fontId="3" fillId="0" borderId="1" xfId="0" applyNumberFormat="1" applyFont="1" applyBorder="1" applyAlignment="1" applyProtection="1">
      <alignment horizontal="right"/>
    </xf>
    <xf numFmtId="164" fontId="3" fillId="0" borderId="1" xfId="0" applyNumberFormat="1" applyFont="1" applyBorder="1" applyAlignment="1" applyProtection="1">
      <alignment horizontal="right"/>
    </xf>
    <xf numFmtId="165" fontId="3" fillId="0" borderId="1" xfId="0" applyNumberFormat="1" applyFont="1" applyBorder="1" applyAlignment="1" applyProtection="1">
      <alignment horizontal="right"/>
    </xf>
    <xf numFmtId="0" fontId="4" fillId="0" borderId="20" xfId="0" applyFont="1" applyBorder="1" applyAlignment="1" applyProtection="1">
      <alignment horizontal="right" vertical="top"/>
    </xf>
    <xf numFmtId="0" fontId="4" fillId="0" borderId="20" xfId="0" applyFont="1" applyBorder="1" applyAlignment="1" applyProtection="1">
      <alignment horizontal="left" vertical="top"/>
    </xf>
    <xf numFmtId="0" fontId="3" fillId="0" borderId="20" xfId="0" applyFont="1" applyBorder="1" applyAlignment="1" applyProtection="1">
      <alignment horizontal="left" vertical="top" wrapText="1"/>
    </xf>
    <xf numFmtId="165" fontId="3" fillId="0" borderId="20" xfId="0" applyNumberFormat="1" applyFont="1" applyBorder="1" applyAlignment="1" applyProtection="1">
      <alignment horizontal="right"/>
    </xf>
    <xf numFmtId="165" fontId="3" fillId="0" borderId="4" xfId="0" applyNumberFormat="1" applyFont="1" applyBorder="1" applyAlignment="1" applyProtection="1">
      <alignment horizontal="right"/>
    </xf>
    <xf numFmtId="164" fontId="3" fillId="0" borderId="4" xfId="0" applyNumberFormat="1" applyFont="1" applyBorder="1" applyAlignment="1" applyProtection="1">
      <alignment horizontal="right"/>
    </xf>
    <xf numFmtId="0" fontId="3" fillId="0" borderId="2" xfId="0" applyFont="1" applyBorder="1" applyAlignment="1" applyProtection="1">
      <alignment horizontal="left" vertical="top" wrapText="1"/>
    </xf>
    <xf numFmtId="0" fontId="10" fillId="0" borderId="1" xfId="0" applyFont="1" applyBorder="1" applyAlignment="1" applyProtection="1">
      <alignment horizontal="left" vertical="top" wrapText="1"/>
    </xf>
    <xf numFmtId="0" fontId="3" fillId="0" borderId="4" xfId="0" applyFont="1" applyBorder="1" applyAlignment="1" applyProtection="1">
      <alignment horizontal="right" vertical="top"/>
    </xf>
    <xf numFmtId="164" fontId="3" fillId="0" borderId="1" xfId="0" applyNumberFormat="1" applyFont="1" applyBorder="1" applyAlignment="1" applyProtection="1">
      <alignment horizontal="left" vertical="top"/>
    </xf>
    <xf numFmtId="0" fontId="3" fillId="0" borderId="4" xfId="0" applyFont="1" applyBorder="1" applyAlignment="1" applyProtection="1">
      <alignment horizontal="left" vertical="top"/>
    </xf>
    <xf numFmtId="164" fontId="3" fillId="0" borderId="4" xfId="0" applyNumberFormat="1" applyFont="1" applyBorder="1" applyAlignment="1" applyProtection="1">
      <alignment horizontal="left" vertical="top"/>
    </xf>
    <xf numFmtId="0" fontId="3" fillId="0" borderId="6" xfId="0" applyFont="1" applyBorder="1" applyAlignment="1" applyProtection="1">
      <alignment horizontal="right" vertical="top"/>
    </xf>
    <xf numFmtId="164" fontId="3" fillId="0" borderId="21" xfId="0" applyNumberFormat="1" applyFont="1" applyBorder="1" applyAlignment="1" applyProtection="1">
      <alignment horizontal="left" vertical="top"/>
    </xf>
    <xf numFmtId="0" fontId="3" fillId="0" borderId="1" xfId="0" applyFont="1" applyBorder="1" applyAlignment="1" applyProtection="1">
      <alignment horizontal="left" vertical="top"/>
    </xf>
    <xf numFmtId="0" fontId="4" fillId="0" borderId="17" xfId="0" applyFont="1" applyBorder="1" applyAlignment="1">
      <alignment horizontal="left" vertical="top"/>
    </xf>
    <xf numFmtId="0" fontId="4" fillId="0" borderId="22" xfId="0" applyFont="1" applyBorder="1" applyAlignment="1">
      <alignment horizontal="left" vertical="top"/>
    </xf>
    <xf numFmtId="0" fontId="11" fillId="0" borderId="0" xfId="0" applyFont="1"/>
    <xf numFmtId="0" fontId="3" fillId="0" borderId="1" xfId="0" applyFont="1" applyFill="1" applyBorder="1" applyAlignment="1" applyProtection="1">
      <alignment horizontal="left" vertical="top" wrapText="1"/>
    </xf>
    <xf numFmtId="165" fontId="3" fillId="0" borderId="4" xfId="0" applyNumberFormat="1" applyFont="1" applyFill="1" applyBorder="1" applyAlignment="1" applyProtection="1">
      <alignment horizontal="center" vertical="center"/>
    </xf>
    <xf numFmtId="165" fontId="3" fillId="0" borderId="1" xfId="0" applyNumberFormat="1" applyFont="1" applyFill="1" applyBorder="1" applyAlignment="1" applyProtection="1">
      <alignment horizontal="right"/>
    </xf>
    <xf numFmtId="0" fontId="3" fillId="0" borderId="0" xfId="0" applyFont="1" applyBorder="1" applyAlignment="1" applyProtection="1">
      <alignment horizontal="left" vertical="top" wrapText="1"/>
    </xf>
    <xf numFmtId="165" fontId="3" fillId="0" borderId="0" xfId="0" applyNumberFormat="1" applyFont="1" applyBorder="1" applyAlignment="1" applyProtection="1">
      <alignment horizontal="right"/>
    </xf>
    <xf numFmtId="0" fontId="3" fillId="0" borderId="0" xfId="0" applyFont="1" applyBorder="1" applyAlignment="1" applyProtection="1">
      <alignment horizontal="right" vertical="top"/>
    </xf>
    <xf numFmtId="164" fontId="3" fillId="0" borderId="0" xfId="0" applyNumberFormat="1" applyFont="1" applyBorder="1" applyAlignment="1" applyProtection="1">
      <alignment horizontal="right"/>
    </xf>
    <xf numFmtId="164" fontId="3" fillId="0" borderId="0" xfId="0" applyNumberFormat="1" applyFont="1" applyBorder="1" applyAlignment="1" applyProtection="1">
      <alignment horizontal="left" vertical="top"/>
    </xf>
    <xf numFmtId="0" fontId="3" fillId="0" borderId="23" xfId="0" applyFont="1" applyBorder="1" applyAlignment="1" applyProtection="1">
      <alignment horizontal="left" vertical="top"/>
    </xf>
    <xf numFmtId="0" fontId="3" fillId="0" borderId="23" xfId="0" applyFont="1" applyBorder="1" applyAlignment="1" applyProtection="1">
      <alignment horizontal="left" vertical="top" wrapText="1"/>
    </xf>
    <xf numFmtId="165" fontId="3" fillId="0" borderId="23" xfId="0" applyNumberFormat="1" applyFont="1" applyBorder="1" applyAlignment="1" applyProtection="1">
      <alignment horizontal="right"/>
    </xf>
    <xf numFmtId="164" fontId="3" fillId="0" borderId="23" xfId="0" applyNumberFormat="1" applyFont="1" applyBorder="1" applyAlignment="1" applyProtection="1">
      <alignment horizontal="right"/>
    </xf>
    <xf numFmtId="164" fontId="3" fillId="0" borderId="23" xfId="0" applyNumberFormat="1" applyFont="1" applyBorder="1" applyAlignment="1" applyProtection="1">
      <alignment horizontal="left" vertical="top"/>
    </xf>
    <xf numFmtId="164" fontId="3" fillId="0" borderId="1" xfId="3" applyNumberFormat="1" applyFont="1" applyBorder="1" applyAlignment="1" applyProtection="1">
      <alignment horizontal="right"/>
      <protection locked="0"/>
    </xf>
    <xf numFmtId="164" fontId="4" fillId="0" borderId="1" xfId="3" applyNumberFormat="1" applyFont="1" applyBorder="1" applyAlignment="1" applyProtection="1">
      <alignment horizontal="right"/>
      <protection locked="0"/>
    </xf>
    <xf numFmtId="1" fontId="3" fillId="0" borderId="1" xfId="3" applyNumberFormat="1" applyFont="1" applyBorder="1" applyAlignment="1" applyProtection="1">
      <alignment horizontal="right"/>
    </xf>
    <xf numFmtId="164" fontId="3" fillId="0" borderId="1" xfId="8" applyNumberFormat="1" applyFont="1" applyBorder="1" applyAlignment="1" applyProtection="1">
      <alignment horizontal="right"/>
      <protection locked="0"/>
    </xf>
    <xf numFmtId="164" fontId="4" fillId="0" borderId="1" xfId="8" applyNumberFormat="1" applyFont="1" applyBorder="1" applyAlignment="1" applyProtection="1">
      <alignment horizontal="right"/>
      <protection locked="0"/>
    </xf>
    <xf numFmtId="1" fontId="3" fillId="0" borderId="1" xfId="8" applyNumberFormat="1" applyFont="1" applyBorder="1" applyAlignment="1" applyProtection="1">
      <alignment horizontal="right"/>
    </xf>
    <xf numFmtId="0" fontId="3" fillId="0" borderId="6" xfId="8" applyFont="1" applyBorder="1" applyAlignment="1" applyProtection="1">
      <alignment horizontal="left" vertical="top" wrapText="1"/>
    </xf>
    <xf numFmtId="2" fontId="3" fillId="0" borderId="1" xfId="0" applyNumberFormat="1" applyFont="1" applyBorder="1" applyAlignment="1" applyProtection="1">
      <alignment horizontal="right"/>
    </xf>
    <xf numFmtId="164" fontId="3" fillId="0" borderId="5" xfId="0" applyNumberFormat="1" applyFont="1" applyBorder="1" applyAlignment="1" applyProtection="1">
      <alignment horizontal="right"/>
      <protection locked="0"/>
    </xf>
    <xf numFmtId="164" fontId="3" fillId="0" borderId="5" xfId="8" applyNumberFormat="1" applyFont="1" applyBorder="1" applyAlignment="1" applyProtection="1">
      <alignment horizontal="right"/>
      <protection locked="0"/>
    </xf>
    <xf numFmtId="164" fontId="4" fillId="0" borderId="5" xfId="8" applyNumberFormat="1" applyFont="1" applyBorder="1" applyAlignment="1" applyProtection="1">
      <alignment horizontal="right"/>
      <protection locked="0"/>
    </xf>
    <xf numFmtId="0" fontId="4" fillId="0" borderId="19" xfId="0" applyFont="1" applyBorder="1" applyAlignment="1">
      <alignment horizontal="right" vertical="top"/>
    </xf>
    <xf numFmtId="0" fontId="4" fillId="0" borderId="14" xfId="0" applyFont="1" applyBorder="1" applyAlignment="1">
      <alignment horizontal="right" vertical="top"/>
    </xf>
    <xf numFmtId="0" fontId="4" fillId="0" borderId="14" xfId="0" applyFont="1" applyBorder="1" applyAlignment="1">
      <alignment horizontal="left" vertical="top"/>
    </xf>
    <xf numFmtId="0" fontId="3" fillId="0" borderId="0" xfId="0" applyFont="1" applyFill="1" applyBorder="1" applyAlignment="1" applyProtection="1">
      <alignment horizontal="left" vertical="top"/>
    </xf>
    <xf numFmtId="0" fontId="3" fillId="0" borderId="1" xfId="3" applyFont="1" applyBorder="1" applyAlignment="1" applyProtection="1">
      <alignment horizontal="left" vertical="top" wrapText="1"/>
    </xf>
    <xf numFmtId="1" fontId="3" fillId="0" borderId="5" xfId="8" applyNumberFormat="1" applyFont="1" applyBorder="1" applyAlignment="1" applyProtection="1">
      <alignment horizontal="right"/>
    </xf>
    <xf numFmtId="164" fontId="3" fillId="0" borderId="7" xfId="0" applyNumberFormat="1" applyFont="1" applyFill="1" applyBorder="1" applyAlignment="1">
      <alignment horizontal="right" vertical="top"/>
    </xf>
    <xf numFmtId="0" fontId="37" fillId="0" borderId="0" xfId="0" applyFont="1" applyBorder="1" applyAlignment="1" applyProtection="1">
      <alignment horizontal="left" vertical="top"/>
    </xf>
    <xf numFmtId="0" fontId="4" fillId="0" borderId="0" xfId="0" applyFont="1" applyBorder="1" applyAlignment="1" applyProtection="1">
      <alignment horizontal="left" vertical="top" wrapText="1"/>
    </xf>
    <xf numFmtId="164" fontId="3" fillId="0" borderId="0" xfId="0" applyNumberFormat="1" applyFont="1" applyBorder="1" applyAlignment="1" applyProtection="1">
      <alignment horizontal="right"/>
      <protection locked="0"/>
    </xf>
    <xf numFmtId="164" fontId="4" fillId="0" borderId="0" xfId="0" applyNumberFormat="1" applyFont="1" applyBorder="1" applyAlignment="1" applyProtection="1">
      <alignment horizontal="right"/>
      <protection locked="0"/>
    </xf>
    <xf numFmtId="0" fontId="3" fillId="0" borderId="13" xfId="8" applyNumberFormat="1" applyFont="1" applyBorder="1" applyAlignment="1" applyProtection="1">
      <alignment horizontal="left" vertical="top" wrapText="1"/>
    </xf>
    <xf numFmtId="0" fontId="38" fillId="0" borderId="0" xfId="0" applyFont="1" applyBorder="1" applyAlignment="1" applyProtection="1">
      <alignment horizontal="left" vertical="top"/>
    </xf>
    <xf numFmtId="0" fontId="3" fillId="0" borderId="7" xfId="0" applyFont="1" applyBorder="1" applyAlignment="1">
      <alignment horizontal="right" vertical="top"/>
    </xf>
    <xf numFmtId="0" fontId="3" fillId="0" borderId="17" xfId="0" applyFont="1" applyBorder="1" applyAlignment="1">
      <alignment horizontal="left" vertical="top"/>
    </xf>
    <xf numFmtId="0" fontId="3" fillId="0" borderId="4"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3" fillId="0" borderId="5" xfId="0" applyFont="1" applyBorder="1" applyAlignment="1" applyProtection="1">
      <alignment horizontal="left" vertical="top" wrapText="1"/>
    </xf>
    <xf numFmtId="165" fontId="3" fillId="0" borderId="5" xfId="0" applyNumberFormat="1" applyFont="1" applyBorder="1" applyAlignment="1" applyProtection="1">
      <alignment horizontal="right"/>
    </xf>
    <xf numFmtId="2" fontId="3" fillId="0" borderId="5" xfId="0" applyNumberFormat="1" applyFont="1" applyBorder="1" applyAlignment="1" applyProtection="1">
      <alignment horizontal="right"/>
    </xf>
    <xf numFmtId="0" fontId="3" fillId="0" borderId="2" xfId="52" applyFont="1" applyBorder="1" applyAlignment="1" applyProtection="1">
      <alignment horizontal="left" vertical="top" wrapText="1"/>
    </xf>
    <xf numFmtId="2" fontId="3" fillId="0" borderId="0" xfId="0" applyNumberFormat="1" applyFont="1" applyBorder="1" applyAlignment="1" applyProtection="1">
      <alignment horizontal="left" vertical="top"/>
    </xf>
    <xf numFmtId="0" fontId="3" fillId="0" borderId="1" xfId="14" applyFont="1" applyFill="1" applyBorder="1" applyAlignment="1" applyProtection="1">
      <alignment horizontal="left" vertical="top" wrapText="1"/>
    </xf>
    <xf numFmtId="165" fontId="3" fillId="0" borderId="1" xfId="14" applyNumberFormat="1" applyFont="1" applyBorder="1" applyAlignment="1" applyProtection="1">
      <alignment horizontal="right"/>
    </xf>
    <xf numFmtId="164" fontId="3" fillId="0" borderId="1" xfId="14" applyNumberFormat="1" applyFont="1" applyBorder="1" applyAlignment="1" applyProtection="1">
      <alignment horizontal="right"/>
      <protection locked="0"/>
    </xf>
    <xf numFmtId="164" fontId="4" fillId="0" borderId="1" xfId="14" applyNumberFormat="1" applyFont="1" applyBorder="1" applyAlignment="1" applyProtection="1">
      <alignment horizontal="right"/>
      <protection locked="0"/>
    </xf>
    <xf numFmtId="0" fontId="4" fillId="0" borderId="5" xfId="0" applyFont="1" applyFill="1" applyBorder="1" applyAlignment="1" applyProtection="1">
      <alignment horizontal="left" vertical="top" wrapText="1"/>
    </xf>
    <xf numFmtId="0" fontId="3" fillId="0" borderId="1" xfId="4" applyFont="1" applyBorder="1" applyAlignment="1" applyProtection="1">
      <alignment horizontal="left" vertical="top" wrapText="1"/>
    </xf>
    <xf numFmtId="165" fontId="3" fillId="0" borderId="1" xfId="4" applyNumberFormat="1" applyFont="1" applyFill="1" applyBorder="1" applyAlignment="1" applyProtection="1">
      <alignment horizontal="right"/>
    </xf>
    <xf numFmtId="164" fontId="3" fillId="0" borderId="1" xfId="4" applyNumberFormat="1" applyFont="1" applyBorder="1" applyAlignment="1" applyProtection="1">
      <alignment horizontal="right"/>
      <protection locked="0"/>
    </xf>
    <xf numFmtId="164" fontId="4" fillId="0" borderId="1" xfId="4" applyNumberFormat="1" applyFont="1" applyBorder="1" applyAlignment="1" applyProtection="1">
      <alignment horizontal="right"/>
      <protection locked="0"/>
    </xf>
    <xf numFmtId="0" fontId="11" fillId="0" borderId="0" xfId="4" applyFont="1"/>
    <xf numFmtId="164" fontId="3" fillId="0" borderId="1" xfId="0" applyNumberFormat="1" applyFont="1" applyBorder="1" applyAlignment="1" applyProtection="1">
      <alignment horizontal="left" vertical="top"/>
      <protection locked="0"/>
    </xf>
    <xf numFmtId="164" fontId="3" fillId="0" borderId="5" xfId="4" applyNumberFormat="1" applyFont="1" applyBorder="1" applyAlignment="1" applyProtection="1">
      <alignment horizontal="right"/>
      <protection locked="0"/>
    </xf>
    <xf numFmtId="164" fontId="4" fillId="0" borderId="5" xfId="4" applyNumberFormat="1" applyFont="1" applyBorder="1" applyAlignment="1" applyProtection="1">
      <alignment horizontal="right"/>
      <protection locked="0"/>
    </xf>
    <xf numFmtId="0" fontId="3" fillId="0" borderId="1" xfId="65" applyFont="1" applyBorder="1" applyAlignment="1" applyProtection="1">
      <alignment horizontal="left" vertical="top" wrapText="1"/>
    </xf>
    <xf numFmtId="2" fontId="3" fillId="0" borderId="1" xfId="0" applyNumberFormat="1" applyFont="1" applyBorder="1" applyAlignment="1" applyProtection="1">
      <alignment horizontal="right"/>
      <protection locked="0"/>
    </xf>
    <xf numFmtId="164" fontId="3" fillId="0" borderId="2" xfId="0" applyNumberFormat="1" applyFont="1" applyBorder="1" applyAlignment="1" applyProtection="1">
      <alignment horizontal="right"/>
      <protection locked="0"/>
    </xf>
    <xf numFmtId="0" fontId="3" fillId="0" borderId="1" xfId="42" applyFont="1" applyBorder="1" applyAlignment="1" applyProtection="1">
      <alignment horizontal="left" vertical="top" wrapText="1"/>
    </xf>
    <xf numFmtId="0" fontId="3" fillId="0" borderId="1" xfId="44" applyFont="1" applyBorder="1" applyAlignment="1" applyProtection="1">
      <alignment horizontal="left" vertical="top" wrapText="1"/>
    </xf>
    <xf numFmtId="0" fontId="3" fillId="0" borderId="1" xfId="50" applyFont="1" applyBorder="1" applyAlignment="1" applyProtection="1">
      <alignment horizontal="left" vertical="top" wrapText="1"/>
    </xf>
    <xf numFmtId="164" fontId="3" fillId="0" borderId="1" xfId="50" applyNumberFormat="1" applyFont="1" applyBorder="1" applyAlignment="1" applyProtection="1">
      <alignment horizontal="right"/>
      <protection locked="0"/>
    </xf>
    <xf numFmtId="164" fontId="4" fillId="0" borderId="1" xfId="50" applyNumberFormat="1" applyFont="1" applyBorder="1" applyAlignment="1" applyProtection="1">
      <alignment horizontal="right"/>
      <protection locked="0"/>
    </xf>
    <xf numFmtId="0" fontId="3" fillId="0" borderId="5" xfId="4" applyFont="1" applyBorder="1" applyAlignment="1" applyProtection="1">
      <alignment horizontal="left" vertical="top" wrapText="1"/>
    </xf>
    <xf numFmtId="0" fontId="3" fillId="0" borderId="6" xfId="0" applyFont="1" applyBorder="1" applyAlignment="1">
      <alignment horizontal="left" vertical="top" wrapText="1"/>
    </xf>
    <xf numFmtId="2" fontId="3" fillId="0" borderId="1" xfId="0" applyNumberFormat="1" applyFont="1" applyBorder="1" applyAlignment="1" applyProtection="1">
      <alignment horizontal="left" vertical="top"/>
    </xf>
    <xf numFmtId="0" fontId="19" fillId="0" borderId="0" xfId="0" applyFont="1" applyBorder="1" applyAlignment="1" applyProtection="1">
      <alignment horizontal="left" vertical="top"/>
    </xf>
    <xf numFmtId="0" fontId="4" fillId="0" borderId="6" xfId="0" applyFont="1" applyBorder="1" applyAlignment="1" applyProtection="1">
      <alignment horizontal="right" vertical="top"/>
    </xf>
    <xf numFmtId="0" fontId="7" fillId="0" borderId="21" xfId="0" applyFont="1" applyBorder="1" applyAlignment="1" applyProtection="1">
      <alignment horizontal="left" vertical="top"/>
    </xf>
    <xf numFmtId="0" fontId="3" fillId="0" borderId="17" xfId="0" applyFont="1" applyBorder="1" applyAlignment="1" applyProtection="1">
      <alignment horizontal="right" vertical="top"/>
    </xf>
    <xf numFmtId="0" fontId="4" fillId="0" borderId="33" xfId="0" applyFont="1" applyBorder="1" applyAlignment="1" applyProtection="1">
      <alignment horizontal="left" vertical="top" wrapText="1"/>
    </xf>
    <xf numFmtId="0" fontId="4" fillId="0" borderId="32" xfId="51" applyFont="1" applyBorder="1" applyAlignment="1" applyProtection="1">
      <alignment horizontal="left" vertical="top" wrapText="1"/>
    </xf>
    <xf numFmtId="0" fontId="3" fillId="0" borderId="32" xfId="0" applyFont="1" applyBorder="1" applyAlignment="1" applyProtection="1">
      <alignment horizontal="left" vertical="top" wrapText="1"/>
    </xf>
    <xf numFmtId="0" fontId="3" fillId="0" borderId="17" xfId="14" applyFont="1" applyBorder="1" applyAlignment="1" applyProtection="1">
      <alignment horizontal="right" vertical="top"/>
    </xf>
    <xf numFmtId="0" fontId="4" fillId="0" borderId="32" xfId="14" applyFont="1" applyBorder="1" applyAlignment="1" applyProtection="1">
      <alignment horizontal="left" vertical="top" wrapText="1"/>
    </xf>
    <xf numFmtId="0" fontId="4" fillId="0" borderId="21" xfId="3" applyFont="1" applyBorder="1" applyAlignment="1" applyProtection="1">
      <alignment horizontal="left" vertical="top" wrapText="1"/>
    </xf>
    <xf numFmtId="0" fontId="4" fillId="0" borderId="31" xfId="3" applyFont="1" applyBorder="1" applyAlignment="1" applyProtection="1">
      <alignment horizontal="left" vertical="top" wrapText="1"/>
    </xf>
    <xf numFmtId="0" fontId="4" fillId="0" borderId="32" xfId="3" applyFont="1" applyBorder="1" applyAlignment="1" applyProtection="1">
      <alignment horizontal="left" vertical="top" wrapText="1"/>
    </xf>
    <xf numFmtId="0" fontId="4" fillId="0" borderId="32" xfId="8" applyFont="1" applyBorder="1" applyAlignment="1" applyProtection="1">
      <alignment horizontal="left" vertical="top" wrapText="1"/>
    </xf>
    <xf numFmtId="0" fontId="4" fillId="0" borderId="32" xfId="4" applyFont="1" applyBorder="1" applyAlignment="1" applyProtection="1">
      <alignment horizontal="left" vertical="top" wrapText="1"/>
    </xf>
    <xf numFmtId="0" fontId="40" fillId="0" borderId="0" xfId="0" applyFont="1" applyBorder="1" applyAlignment="1" applyProtection="1">
      <alignment horizontal="left" vertical="top"/>
    </xf>
    <xf numFmtId="0" fontId="9" fillId="0" borderId="21" xfId="0" applyFont="1" applyBorder="1" applyAlignment="1" applyProtection="1">
      <alignment horizontal="left" vertical="top"/>
    </xf>
    <xf numFmtId="0" fontId="3" fillId="0" borderId="21" xfId="0" applyFont="1" applyBorder="1" applyAlignment="1" applyProtection="1">
      <alignment horizontal="left" vertical="top"/>
    </xf>
    <xf numFmtId="0" fontId="3" fillId="0" borderId="1" xfId="0" applyFont="1" applyBorder="1" applyAlignment="1" applyProtection="1">
      <alignment horizontal="right" vertical="center"/>
    </xf>
    <xf numFmtId="0" fontId="3" fillId="0" borderId="5" xfId="0" applyFont="1" applyBorder="1" applyAlignment="1" applyProtection="1">
      <alignment horizontal="right" vertical="top"/>
    </xf>
    <xf numFmtId="0" fontId="42" fillId="0" borderId="1" xfId="0" applyFont="1" applyBorder="1" applyAlignment="1" applyProtection="1">
      <alignment horizontal="left" vertical="top" wrapText="1"/>
    </xf>
    <xf numFmtId="165" fontId="41" fillId="0" borderId="1" xfId="0" applyNumberFormat="1" applyFont="1" applyBorder="1" applyAlignment="1" applyProtection="1">
      <alignment horizontal="left" vertical="top"/>
    </xf>
    <xf numFmtId="164" fontId="41" fillId="0" borderId="1" xfId="0" applyNumberFormat="1" applyFont="1" applyBorder="1" applyAlignment="1" applyProtection="1">
      <alignment horizontal="left" vertical="top"/>
    </xf>
    <xf numFmtId="0" fontId="43" fillId="0" borderId="0" xfId="0" applyFont="1" applyBorder="1" applyAlignment="1" applyProtection="1">
      <alignment horizontal="left" vertical="top"/>
    </xf>
    <xf numFmtId="165" fontId="43" fillId="0" borderId="1" xfId="0" applyNumberFormat="1" applyFont="1" applyBorder="1" applyAlignment="1" applyProtection="1">
      <alignment horizontal="right"/>
    </xf>
    <xf numFmtId="0" fontId="4" fillId="0" borderId="32" xfId="0" applyFont="1" applyBorder="1" applyAlignment="1" applyProtection="1">
      <alignment horizontal="left" vertical="top" wrapText="1"/>
    </xf>
    <xf numFmtId="0" fontId="43" fillId="23" borderId="0" xfId="0" applyFont="1" applyFill="1" applyBorder="1" applyAlignment="1" applyProtection="1">
      <alignment horizontal="left" vertical="top"/>
    </xf>
    <xf numFmtId="0" fontId="3" fillId="0" borderId="2" xfId="32" applyFont="1" applyFill="1" applyBorder="1" applyAlignment="1" applyProtection="1">
      <alignment horizontal="right" vertical="top"/>
    </xf>
    <xf numFmtId="0" fontId="3" fillId="0" borderId="0" xfId="32" applyFont="1" applyBorder="1" applyAlignment="1" applyProtection="1">
      <alignment horizontal="left" vertical="top"/>
    </xf>
    <xf numFmtId="0" fontId="3" fillId="0" borderId="2" xfId="32" applyFont="1" applyBorder="1" applyAlignment="1" applyProtection="1">
      <alignment horizontal="right" vertical="top"/>
    </xf>
    <xf numFmtId="0" fontId="43" fillId="0" borderId="0" xfId="32" applyFont="1" applyBorder="1" applyAlignment="1" applyProtection="1">
      <alignment horizontal="left" vertical="top"/>
    </xf>
    <xf numFmtId="0" fontId="3" fillId="0" borderId="21" xfId="0" applyFont="1" applyBorder="1" applyAlignment="1" applyProtection="1">
      <alignment horizontal="right" vertical="center"/>
    </xf>
    <xf numFmtId="0" fontId="3" fillId="0" borderId="2" xfId="0" applyFont="1" applyBorder="1" applyAlignment="1" applyProtection="1">
      <alignment horizontal="right" vertical="top"/>
    </xf>
    <xf numFmtId="0" fontId="3" fillId="0" borderId="7" xfId="0" applyFont="1" applyBorder="1" applyAlignment="1" applyProtection="1">
      <alignment horizontal="right" vertical="top"/>
    </xf>
    <xf numFmtId="2" fontId="43" fillId="0" borderId="0" xfId="0" applyNumberFormat="1" applyFont="1" applyBorder="1" applyAlignment="1" applyProtection="1">
      <alignment horizontal="left" vertical="top"/>
    </xf>
    <xf numFmtId="0" fontId="18" fillId="0" borderId="0" xfId="32" applyFont="1" applyBorder="1" applyAlignment="1" applyProtection="1">
      <alignment horizontal="left" vertical="top"/>
    </xf>
    <xf numFmtId="0" fontId="19" fillId="0" borderId="0" xfId="32" applyFont="1" applyBorder="1" applyAlignment="1" applyProtection="1">
      <alignment horizontal="left" vertical="top"/>
    </xf>
    <xf numFmtId="0" fontId="4" fillId="0" borderId="1" xfId="32" applyFont="1" applyBorder="1" applyAlignment="1" applyProtection="1">
      <alignment horizontal="left" vertical="top"/>
    </xf>
    <xf numFmtId="0" fontId="3" fillId="0" borderId="1" xfId="32" applyFont="1" applyBorder="1" applyAlignment="1" applyProtection="1">
      <alignment horizontal="left" vertical="top"/>
    </xf>
    <xf numFmtId="0" fontId="4" fillId="0" borderId="0" xfId="32" applyFont="1" applyBorder="1" applyAlignment="1" applyProtection="1">
      <alignment horizontal="left" vertical="top"/>
    </xf>
    <xf numFmtId="0" fontId="45" fillId="0" borderId="0" xfId="0" applyFont="1" applyBorder="1" applyAlignment="1" applyProtection="1">
      <alignment horizontal="left" vertical="top"/>
    </xf>
    <xf numFmtId="0" fontId="45" fillId="0" borderId="23" xfId="0" applyFont="1" applyBorder="1" applyAlignment="1" applyProtection="1">
      <alignment horizontal="left" vertical="top"/>
    </xf>
    <xf numFmtId="0" fontId="3" fillId="0" borderId="7" xfId="32" applyFont="1" applyBorder="1" applyAlignment="1" applyProtection="1">
      <alignment horizontal="right" vertical="top"/>
    </xf>
    <xf numFmtId="0" fontId="3" fillId="0" borderId="2" xfId="32" applyFont="1" applyBorder="1" applyAlignment="1" applyProtection="1">
      <alignment horizontal="left" vertical="top" wrapText="1"/>
    </xf>
    <xf numFmtId="0" fontId="4" fillId="0" borderId="2" xfId="32" applyFont="1" applyBorder="1" applyAlignment="1" applyProtection="1">
      <alignment horizontal="left" vertical="top"/>
    </xf>
    <xf numFmtId="0" fontId="3" fillId="0" borderId="2" xfId="32" applyFont="1" applyBorder="1" applyAlignment="1" applyProtection="1">
      <alignment horizontal="left" vertical="top"/>
    </xf>
    <xf numFmtId="0" fontId="4" fillId="0" borderId="21" xfId="0" applyFont="1" applyBorder="1" applyAlignment="1" applyProtection="1">
      <alignment horizontal="left" vertical="top"/>
    </xf>
    <xf numFmtId="0" fontId="3" fillId="0" borderId="2" xfId="32" applyFont="1" applyFill="1" applyBorder="1" applyAlignment="1" applyProtection="1">
      <alignment horizontal="left" vertical="top" wrapText="1"/>
    </xf>
    <xf numFmtId="4" fontId="3" fillId="0" borderId="13" xfId="32" applyNumberFormat="1" applyFont="1" applyFill="1" applyBorder="1" applyAlignment="1" applyProtection="1">
      <alignment horizontal="right"/>
    </xf>
    <xf numFmtId="167" fontId="3" fillId="0" borderId="5" xfId="0" applyNumberFormat="1" applyFont="1" applyFill="1" applyBorder="1" applyAlignment="1" applyProtection="1">
      <alignment horizontal="right"/>
      <protection locked="0"/>
    </xf>
    <xf numFmtId="167" fontId="3" fillId="0" borderId="5" xfId="0" applyNumberFormat="1" applyFont="1" applyFill="1" applyBorder="1" applyAlignment="1" applyProtection="1">
      <alignment horizontal="right"/>
    </xf>
    <xf numFmtId="0" fontId="3" fillId="0" borderId="1" xfId="32" applyFont="1" applyBorder="1" applyAlignment="1" applyProtection="1">
      <alignment horizontal="left" vertical="top" wrapText="1"/>
    </xf>
    <xf numFmtId="167" fontId="3" fillId="0" borderId="1" xfId="32" applyNumberFormat="1" applyFont="1" applyBorder="1" applyAlignment="1" applyProtection="1">
      <alignment horizontal="right"/>
      <protection locked="0"/>
    </xf>
    <xf numFmtId="0" fontId="4" fillId="0" borderId="32" xfId="32" applyFont="1" applyBorder="1" applyAlignment="1" applyProtection="1">
      <alignment horizontal="left" vertical="top" wrapText="1"/>
    </xf>
    <xf numFmtId="0" fontId="11" fillId="0" borderId="7" xfId="0" applyFont="1" applyBorder="1"/>
    <xf numFmtId="0" fontId="3" fillId="0" borderId="5" xfId="3" applyFont="1" applyFill="1" applyBorder="1" applyAlignment="1" applyProtection="1">
      <alignment horizontal="left" vertical="top" wrapText="1"/>
    </xf>
    <xf numFmtId="164" fontId="3" fillId="0" borderId="1" xfId="0" applyNumberFormat="1" applyFont="1" applyFill="1" applyBorder="1" applyAlignment="1" applyProtection="1">
      <alignment horizontal="right"/>
    </xf>
    <xf numFmtId="164" fontId="4" fillId="0" borderId="1" xfId="14" applyNumberFormat="1" applyFont="1" applyFill="1" applyBorder="1" applyAlignment="1" applyProtection="1">
      <alignment horizontal="right"/>
    </xf>
    <xf numFmtId="0" fontId="3" fillId="0" borderId="7" xfId="14" applyFont="1" applyFill="1" applyBorder="1" applyAlignment="1" applyProtection="1">
      <alignment horizontal="right" vertical="top"/>
    </xf>
    <xf numFmtId="0" fontId="4" fillId="0" borderId="5" xfId="14" applyFont="1" applyFill="1" applyBorder="1" applyAlignment="1" applyProtection="1">
      <alignment horizontal="left" vertical="top" wrapText="1"/>
    </xf>
    <xf numFmtId="165" fontId="38" fillId="0" borderId="1" xfId="0" applyNumberFormat="1" applyFont="1" applyBorder="1" applyAlignment="1" applyProtection="1">
      <alignment horizontal="left" vertical="top"/>
    </xf>
    <xf numFmtId="0" fontId="38" fillId="0" borderId="1" xfId="0" applyFont="1" applyBorder="1" applyAlignment="1" applyProtection="1">
      <alignment horizontal="left" vertical="top"/>
    </xf>
    <xf numFmtId="0" fontId="3" fillId="0" borderId="17" xfId="0" applyFont="1" applyBorder="1" applyAlignment="1" applyProtection="1">
      <alignment horizontal="right" vertical="top"/>
    </xf>
    <xf numFmtId="0" fontId="46" fillId="0" borderId="1" xfId="0" applyFont="1" applyBorder="1" applyAlignment="1" applyProtection="1">
      <alignment horizontal="right" vertical="top"/>
    </xf>
    <xf numFmtId="165" fontId="46" fillId="0" borderId="1" xfId="0" applyNumberFormat="1" applyFont="1" applyBorder="1" applyAlignment="1" applyProtection="1">
      <alignment horizontal="right"/>
    </xf>
    <xf numFmtId="4" fontId="3" fillId="0" borderId="1" xfId="32" applyNumberFormat="1" applyFont="1" applyFill="1" applyBorder="1" applyAlignment="1" applyProtection="1">
      <alignment horizontal="right"/>
    </xf>
    <xf numFmtId="0" fontId="3" fillId="0" borderId="1" xfId="32" applyFont="1" applyFill="1" applyBorder="1" applyAlignment="1" applyProtection="1">
      <alignment horizontal="left" vertical="top" wrapText="1"/>
    </xf>
    <xf numFmtId="167" fontId="3" fillId="0" borderId="1" xfId="14" applyNumberFormat="1" applyFont="1" applyFill="1" applyBorder="1" applyAlignment="1" applyProtection="1">
      <alignment horizontal="right"/>
    </xf>
    <xf numFmtId="0" fontId="3" fillId="0" borderId="1" xfId="32" applyFont="1" applyBorder="1" applyAlignment="1" applyProtection="1">
      <alignment horizontal="left" wrapText="1"/>
    </xf>
    <xf numFmtId="0" fontId="3" fillId="0" borderId="5" xfId="32" applyFont="1" applyBorder="1" applyAlignment="1" applyProtection="1">
      <alignment horizontal="left" vertical="top" wrapText="1"/>
    </xf>
    <xf numFmtId="1" fontId="3" fillId="0" borderId="1" xfId="0" applyNumberFormat="1" applyFont="1" applyFill="1" applyBorder="1" applyAlignment="1" applyProtection="1">
      <alignment horizontal="right"/>
    </xf>
    <xf numFmtId="165" fontId="3" fillId="0" borderId="1" xfId="32" applyNumberFormat="1" applyFont="1" applyFill="1" applyBorder="1" applyAlignment="1" applyProtection="1">
      <alignment horizontal="right"/>
    </xf>
    <xf numFmtId="164" fontId="3" fillId="0" borderId="1" xfId="32" applyNumberFormat="1" applyFont="1" applyFill="1" applyBorder="1" applyAlignment="1" applyProtection="1">
      <alignment horizontal="right"/>
    </xf>
    <xf numFmtId="164" fontId="3" fillId="0" borderId="1" xfId="32" applyNumberFormat="1" applyFont="1" applyFill="1" applyBorder="1" applyAlignment="1" applyProtection="1">
      <alignment horizontal="left" vertical="top"/>
    </xf>
    <xf numFmtId="0" fontId="3" fillId="0" borderId="0" xfId="32" applyFont="1" applyFill="1" applyBorder="1" applyAlignment="1" applyProtection="1">
      <alignment horizontal="left" vertical="top"/>
    </xf>
    <xf numFmtId="0" fontId="4" fillId="0" borderId="4" xfId="32" applyFont="1" applyBorder="1" applyAlignment="1" applyProtection="1">
      <alignment horizontal="left" vertical="top"/>
    </xf>
    <xf numFmtId="0" fontId="3" fillId="0" borderId="4" xfId="32" applyFont="1" applyBorder="1" applyAlignment="1" applyProtection="1">
      <alignment horizontal="left" vertical="top"/>
    </xf>
    <xf numFmtId="165" fontId="44" fillId="0" borderId="1" xfId="32" applyNumberFormat="1" applyFont="1" applyBorder="1" applyAlignment="1" applyProtection="1">
      <alignment horizontal="right" vertical="top"/>
    </xf>
    <xf numFmtId="165" fontId="3" fillId="0" borderId="0" xfId="0" applyNumberFormat="1" applyFont="1" applyBorder="1" applyAlignment="1" applyProtection="1">
      <alignment horizontal="left" vertical="top"/>
    </xf>
    <xf numFmtId="0" fontId="51" fillId="0" borderId="1" xfId="273" applyFont="1" applyBorder="1" applyAlignment="1">
      <alignment horizontal="left" vertical="top" wrapText="1"/>
    </xf>
    <xf numFmtId="165" fontId="51" fillId="0" borderId="1" xfId="273" applyNumberFormat="1" applyFont="1" applyBorder="1" applyAlignment="1">
      <alignment horizontal="right"/>
    </xf>
    <xf numFmtId="0" fontId="38" fillId="0" borderId="0" xfId="0" applyFont="1" applyAlignment="1">
      <alignment horizontal="left" vertical="top"/>
    </xf>
    <xf numFmtId="0" fontId="3" fillId="0" borderId="1" xfId="1" applyFont="1" applyBorder="1" applyAlignment="1" applyProtection="1">
      <alignment horizontal="left" vertical="top" wrapText="1"/>
    </xf>
    <xf numFmtId="164" fontId="51" fillId="0" borderId="1" xfId="0" applyNumberFormat="1" applyFont="1" applyBorder="1" applyAlignment="1" applyProtection="1">
      <alignment horizontal="right"/>
      <protection locked="0"/>
    </xf>
    <xf numFmtId="1" fontId="51" fillId="0" borderId="1" xfId="0" applyNumberFormat="1" applyFont="1" applyBorder="1" applyAlignment="1" applyProtection="1">
      <alignment horizontal="right"/>
    </xf>
    <xf numFmtId="0" fontId="52" fillId="0" borderId="31" xfId="0" applyFont="1" applyBorder="1" applyAlignment="1" applyProtection="1">
      <alignment horizontal="left" vertical="top" wrapText="1"/>
    </xf>
    <xf numFmtId="0" fontId="51" fillId="0" borderId="1" xfId="0" applyFont="1" applyBorder="1" applyAlignment="1" applyProtection="1">
      <alignment horizontal="left" vertical="top" wrapText="1"/>
    </xf>
    <xf numFmtId="0" fontId="51" fillId="0" borderId="7" xfId="0" applyFont="1" applyBorder="1" applyAlignment="1" applyProtection="1">
      <alignment horizontal="right" vertical="top"/>
    </xf>
    <xf numFmtId="0" fontId="51" fillId="0" borderId="1" xfId="0" applyFont="1" applyBorder="1" applyAlignment="1" applyProtection="1">
      <alignment horizontal="right" vertical="top"/>
    </xf>
    <xf numFmtId="0" fontId="51" fillId="0" borderId="2" xfId="0" applyFont="1" applyBorder="1" applyAlignment="1" applyProtection="1">
      <alignment horizontal="right" vertical="top"/>
    </xf>
    <xf numFmtId="166" fontId="51" fillId="0" borderId="1" xfId="0" applyNumberFormat="1" applyFont="1" applyBorder="1" applyAlignment="1" applyProtection="1">
      <alignment horizontal="right"/>
    </xf>
    <xf numFmtId="0" fontId="4" fillId="0" borderId="31" xfId="0" applyFont="1" applyBorder="1" applyAlignment="1" applyProtection="1">
      <alignment horizontal="left" vertical="top" wrapText="1"/>
    </xf>
    <xf numFmtId="0" fontId="52" fillId="0" borderId="4" xfId="0" applyFont="1" applyBorder="1" applyAlignment="1" applyProtection="1">
      <alignment horizontal="left" vertical="center"/>
    </xf>
    <xf numFmtId="0" fontId="54" fillId="0" borderId="4" xfId="0" applyFont="1" applyBorder="1" applyAlignment="1" applyProtection="1">
      <alignment horizontal="left" vertical="top"/>
    </xf>
    <xf numFmtId="0" fontId="54" fillId="0" borderId="21" xfId="0" applyFont="1" applyBorder="1" applyAlignment="1" applyProtection="1">
      <alignment horizontal="left" vertical="top"/>
    </xf>
    <xf numFmtId="0" fontId="55" fillId="0" borderId="21" xfId="0" applyFont="1" applyBorder="1" applyAlignment="1" applyProtection="1">
      <alignment horizontal="left" vertical="top"/>
    </xf>
    <xf numFmtId="0" fontId="52" fillId="0" borderId="21" xfId="0" applyFont="1" applyBorder="1" applyAlignment="1" applyProtection="1">
      <alignment horizontal="left" vertical="top"/>
    </xf>
    <xf numFmtId="0" fontId="54" fillId="0" borderId="1" xfId="0" applyFont="1" applyBorder="1" applyAlignment="1" applyProtection="1">
      <alignment horizontal="right" vertical="top"/>
    </xf>
    <xf numFmtId="0" fontId="51" fillId="0" borderId="1" xfId="0" applyFont="1" applyBorder="1" applyAlignment="1" applyProtection="1">
      <alignment horizontal="right" vertical="center"/>
    </xf>
    <xf numFmtId="0" fontId="53" fillId="0" borderId="1" xfId="0" applyFont="1" applyBorder="1" applyAlignment="1" applyProtection="1">
      <alignment horizontal="right" vertical="top"/>
    </xf>
    <xf numFmtId="0" fontId="51" fillId="0" borderId="5" xfId="0" applyFont="1" applyBorder="1" applyAlignment="1" applyProtection="1">
      <alignment horizontal="right" vertical="top"/>
    </xf>
    <xf numFmtId="0" fontId="4" fillId="0" borderId="1" xfId="0" applyFont="1" applyBorder="1" applyAlignment="1" applyProtection="1">
      <alignment horizontal="left" vertical="top" wrapText="1"/>
    </xf>
    <xf numFmtId="0" fontId="51" fillId="23" borderId="1" xfId="0" applyFont="1" applyFill="1" applyBorder="1" applyAlignment="1" applyProtection="1">
      <alignment horizontal="right" vertical="top"/>
    </xf>
    <xf numFmtId="0" fontId="3" fillId="23" borderId="1" xfId="0" applyFont="1" applyFill="1" applyBorder="1" applyAlignment="1" applyProtection="1">
      <alignment horizontal="left" vertical="top" wrapText="1"/>
    </xf>
    <xf numFmtId="165" fontId="3" fillId="23" borderId="1" xfId="0" applyNumberFormat="1" applyFont="1" applyFill="1" applyBorder="1" applyAlignment="1" applyProtection="1">
      <alignment horizontal="right"/>
    </xf>
    <xf numFmtId="164" fontId="3" fillId="23" borderId="1" xfId="0" applyNumberFormat="1" applyFont="1" applyFill="1" applyBorder="1" applyAlignment="1" applyProtection="1">
      <alignment horizontal="right"/>
      <protection locked="0"/>
    </xf>
    <xf numFmtId="0" fontId="4" fillId="0" borderId="31" xfId="32" applyFont="1" applyBorder="1" applyAlignment="1" applyProtection="1">
      <alignment horizontal="left" vertical="top" wrapText="1"/>
    </xf>
    <xf numFmtId="2" fontId="3" fillId="0" borderId="1" xfId="32" applyNumberFormat="1" applyFont="1" applyBorder="1" applyAlignment="1" applyProtection="1">
      <alignment horizontal="right"/>
    </xf>
    <xf numFmtId="164" fontId="10" fillId="0" borderId="1" xfId="0" applyNumberFormat="1" applyFont="1" applyBorder="1" applyAlignment="1" applyProtection="1">
      <alignment horizontal="left" vertical="top"/>
    </xf>
    <xf numFmtId="0" fontId="4" fillId="0" borderId="1" xfId="32" applyFont="1" applyBorder="1" applyAlignment="1" applyProtection="1">
      <alignment horizontal="left" vertical="top" wrapText="1"/>
    </xf>
    <xf numFmtId="0" fontId="3" fillId="23" borderId="2" xfId="32" applyFont="1" applyFill="1" applyBorder="1" applyAlignment="1" applyProtection="1">
      <alignment horizontal="left" wrapText="1"/>
    </xf>
    <xf numFmtId="0" fontId="3" fillId="23" borderId="5" xfId="32" applyFont="1" applyFill="1" applyBorder="1" applyAlignment="1" applyProtection="1">
      <alignment horizontal="left" wrapText="1"/>
    </xf>
    <xf numFmtId="0" fontId="51" fillId="0" borderId="2" xfId="32" applyFont="1" applyBorder="1" applyAlignment="1" applyProtection="1">
      <alignment horizontal="right" vertical="top"/>
    </xf>
    <xf numFmtId="0" fontId="51" fillId="0" borderId="7" xfId="32" applyFont="1" applyBorder="1" applyAlignment="1" applyProtection="1">
      <alignment horizontal="right" vertical="top"/>
    </xf>
    <xf numFmtId="0" fontId="51" fillId="0" borderId="2" xfId="32" applyFont="1" applyFill="1" applyBorder="1" applyAlignment="1" applyProtection="1">
      <alignment horizontal="right" vertical="top"/>
    </xf>
    <xf numFmtId="0" fontId="3" fillId="0" borderId="1" xfId="27" applyFont="1" applyBorder="1" applyAlignment="1" applyProtection="1">
      <alignment horizontal="left" vertical="top" wrapText="1"/>
    </xf>
    <xf numFmtId="165" fontId="51" fillId="0" borderId="4" xfId="0" applyNumberFormat="1" applyFont="1" applyBorder="1" applyAlignment="1" applyProtection="1">
      <alignment horizontal="center" vertical="center"/>
    </xf>
    <xf numFmtId="165" fontId="53" fillId="0" borderId="1" xfId="0" applyNumberFormat="1" applyFont="1" applyBorder="1" applyAlignment="1" applyProtection="1">
      <alignment horizontal="left" vertical="top"/>
    </xf>
    <xf numFmtId="2" fontId="51" fillId="0" borderId="1" xfId="0" applyNumberFormat="1" applyFont="1" applyBorder="1" applyAlignment="1" applyProtection="1">
      <alignment horizontal="right"/>
    </xf>
    <xf numFmtId="4" fontId="51" fillId="0" borderId="2" xfId="32" applyNumberFormat="1" applyFont="1" applyBorder="1" applyAlignment="1" applyProtection="1">
      <alignment horizontal="right"/>
    </xf>
    <xf numFmtId="4" fontId="51" fillId="0" borderId="1" xfId="32" applyNumberFormat="1" applyFont="1" applyFill="1" applyBorder="1" applyAlignment="1" applyProtection="1">
      <alignment horizontal="right"/>
    </xf>
    <xf numFmtId="4" fontId="51" fillId="0" borderId="1" xfId="32" applyNumberFormat="1" applyFont="1" applyBorder="1" applyAlignment="1" applyProtection="1">
      <alignment horizontal="right"/>
    </xf>
    <xf numFmtId="0" fontId="51" fillId="0" borderId="0" xfId="0" applyFont="1" applyBorder="1" applyAlignment="1" applyProtection="1">
      <alignment horizontal="left" vertical="top"/>
    </xf>
    <xf numFmtId="4" fontId="51" fillId="0" borderId="5" xfId="32" applyNumberFormat="1" applyFont="1" applyBorder="1" applyAlignment="1" applyProtection="1">
      <alignment horizontal="right"/>
    </xf>
    <xf numFmtId="0" fontId="51" fillId="0" borderId="1" xfId="0" applyFont="1" applyBorder="1" applyAlignment="1" applyProtection="1">
      <alignment horizontal="left" vertical="top"/>
    </xf>
    <xf numFmtId="4" fontId="51" fillId="0" borderId="5" xfId="32" applyNumberFormat="1" applyFont="1" applyFill="1" applyBorder="1" applyAlignment="1" applyProtection="1">
      <alignment horizontal="right"/>
    </xf>
    <xf numFmtId="4" fontId="51" fillId="0" borderId="2" xfId="32" applyNumberFormat="1" applyFont="1" applyFill="1" applyBorder="1" applyAlignment="1" applyProtection="1">
      <alignment horizontal="right"/>
    </xf>
    <xf numFmtId="165" fontId="51" fillId="0" borderId="1" xfId="0" applyNumberFormat="1" applyFont="1" applyBorder="1" applyAlignment="1" applyProtection="1">
      <alignment horizontal="right"/>
    </xf>
    <xf numFmtId="4" fontId="51" fillId="0" borderId="13" xfId="32" applyNumberFormat="1" applyFont="1" applyFill="1" applyBorder="1" applyAlignment="1" applyProtection="1">
      <alignment horizontal="right"/>
    </xf>
    <xf numFmtId="2" fontId="51" fillId="0" borderId="5" xfId="0" applyNumberFormat="1" applyFont="1" applyBorder="1" applyAlignment="1" applyProtection="1">
      <alignment horizontal="right"/>
    </xf>
    <xf numFmtId="164" fontId="4" fillId="0" borderId="5" xfId="0" applyNumberFormat="1" applyFont="1" applyBorder="1" applyAlignment="1" applyProtection="1">
      <alignment horizontal="right"/>
      <protection locked="0"/>
    </xf>
    <xf numFmtId="4" fontId="51" fillId="0" borderId="17" xfId="32" applyNumberFormat="1" applyFont="1" applyFill="1" applyBorder="1" applyAlignment="1" applyProtection="1">
      <alignment horizontal="right"/>
    </xf>
    <xf numFmtId="165" fontId="3" fillId="0" borderId="2" xfId="0" applyNumberFormat="1" applyFont="1" applyBorder="1" applyAlignment="1" applyProtection="1">
      <alignment horizontal="right"/>
    </xf>
    <xf numFmtId="0" fontId="3" fillId="0" borderId="5" xfId="0" applyFont="1" applyBorder="1" applyAlignment="1" applyProtection="1">
      <alignment horizontal="left" vertical="top"/>
    </xf>
    <xf numFmtId="164" fontId="3" fillId="0" borderId="5" xfId="0" applyNumberFormat="1" applyFont="1" applyBorder="1" applyAlignment="1" applyProtection="1">
      <alignment horizontal="right"/>
    </xf>
    <xf numFmtId="164" fontId="3" fillId="0" borderId="5" xfId="0" applyNumberFormat="1" applyFont="1" applyBorder="1" applyAlignment="1" applyProtection="1">
      <alignment horizontal="left" vertical="top"/>
    </xf>
    <xf numFmtId="165" fontId="51" fillId="0" borderId="13" xfId="32" applyNumberFormat="1" applyFont="1" applyFill="1" applyBorder="1" applyAlignment="1" applyProtection="1">
      <alignment horizontal="right"/>
    </xf>
    <xf numFmtId="165" fontId="51" fillId="0" borderId="1" xfId="32" applyNumberFormat="1" applyFont="1" applyBorder="1" applyAlignment="1" applyProtection="1">
      <alignment horizontal="right" vertical="top"/>
    </xf>
    <xf numFmtId="0" fontId="3" fillId="0" borderId="1" xfId="32" applyFont="1" applyBorder="1" applyAlignment="1" applyProtection="1">
      <alignment horizontal="right" vertical="top"/>
    </xf>
    <xf numFmtId="165" fontId="51" fillId="0" borderId="2" xfId="32" applyNumberFormat="1" applyFont="1" applyBorder="1" applyAlignment="1" applyProtection="1">
      <alignment horizontal="right" vertical="top"/>
    </xf>
    <xf numFmtId="164" fontId="17" fillId="0" borderId="1" xfId="0" applyNumberFormat="1" applyFont="1" applyBorder="1" applyAlignment="1" applyProtection="1">
      <alignment horizontal="right"/>
      <protection locked="0"/>
    </xf>
    <xf numFmtId="164" fontId="47" fillId="0" borderId="1" xfId="0" applyNumberFormat="1" applyFont="1" applyBorder="1" applyAlignment="1" applyProtection="1">
      <alignment horizontal="right"/>
      <protection locked="0"/>
    </xf>
    <xf numFmtId="0" fontId="51" fillId="0" borderId="1" xfId="273" applyFont="1" applyBorder="1" applyAlignment="1">
      <alignment horizontal="right" vertical="top"/>
    </xf>
    <xf numFmtId="0" fontId="3" fillId="0" borderId="1" xfId="0" applyNumberFormat="1" applyFont="1" applyBorder="1" applyAlignment="1" applyProtection="1">
      <alignment horizontal="right"/>
    </xf>
    <xf numFmtId="0" fontId="51" fillId="0" borderId="11" xfId="14" applyFont="1" applyBorder="1" applyAlignment="1" applyProtection="1">
      <alignment horizontal="right" vertical="top"/>
    </xf>
    <xf numFmtId="165" fontId="51" fillId="0" borderId="1" xfId="14" applyNumberFormat="1" applyFont="1" applyBorder="1" applyAlignment="1" applyProtection="1">
      <alignment horizontal="right"/>
    </xf>
    <xf numFmtId="0" fontId="51" fillId="0" borderId="5" xfId="14" applyFont="1" applyFill="1" applyBorder="1" applyAlignment="1" applyProtection="1">
      <alignment horizontal="left" vertical="top" wrapText="1"/>
    </xf>
    <xf numFmtId="2" fontId="51" fillId="0" borderId="2" xfId="32" applyNumberFormat="1" applyFont="1" applyFill="1" applyBorder="1" applyAlignment="1" applyProtection="1">
      <alignment horizontal="right"/>
    </xf>
    <xf numFmtId="0" fontId="51" fillId="0" borderId="0" xfId="0" applyFont="1" applyFill="1" applyBorder="1" applyAlignment="1" applyProtection="1">
      <alignment horizontal="left" vertical="top"/>
    </xf>
    <xf numFmtId="0" fontId="52" fillId="0" borderId="1" xfId="0" applyFont="1" applyBorder="1" applyAlignment="1" applyProtection="1">
      <alignment horizontal="left" vertical="top" wrapText="1"/>
    </xf>
    <xf numFmtId="0" fontId="51" fillId="0" borderId="11" xfId="0" applyFont="1" applyBorder="1" applyAlignment="1" applyProtection="1">
      <alignment horizontal="right" vertical="top"/>
    </xf>
    <xf numFmtId="0" fontId="4" fillId="0" borderId="1" xfId="3" applyFont="1" applyBorder="1" applyAlignment="1" applyProtection="1">
      <alignment horizontal="left" vertical="top" wrapText="1"/>
    </xf>
    <xf numFmtId="1" fontId="51" fillId="0" borderId="1" xfId="8" applyNumberFormat="1" applyFont="1" applyBorder="1" applyAlignment="1" applyProtection="1">
      <alignment horizontal="right"/>
    </xf>
    <xf numFmtId="1" fontId="51" fillId="0" borderId="5" xfId="8" applyNumberFormat="1" applyFont="1" applyBorder="1" applyAlignment="1" applyProtection="1">
      <alignment horizontal="right"/>
    </xf>
    <xf numFmtId="165" fontId="51" fillId="0" borderId="1" xfId="0" applyNumberFormat="1" applyFont="1" applyFill="1" applyBorder="1" applyAlignment="1" applyProtection="1">
      <alignment horizontal="right"/>
    </xf>
    <xf numFmtId="0" fontId="51" fillId="0" borderId="1" xfId="3" applyFont="1" applyBorder="1" applyAlignment="1" applyProtection="1">
      <alignment horizontal="left" vertical="top" wrapText="1"/>
    </xf>
    <xf numFmtId="165" fontId="3" fillId="0" borderId="2" xfId="0" applyNumberFormat="1" applyFont="1" applyFill="1" applyBorder="1" applyAlignment="1" applyProtection="1">
      <alignment horizontal="right"/>
    </xf>
    <xf numFmtId="0" fontId="17" fillId="0" borderId="0" xfId="0" applyFont="1" applyBorder="1" applyAlignment="1" applyProtection="1">
      <alignment horizontal="left" vertical="top"/>
    </xf>
    <xf numFmtId="0" fontId="59" fillId="0" borderId="0" xfId="0" applyFont="1" applyBorder="1" applyAlignment="1" applyProtection="1">
      <alignment horizontal="left" vertical="top"/>
    </xf>
    <xf numFmtId="0" fontId="60" fillId="0" borderId="0" xfId="0" applyFont="1" applyBorder="1" applyAlignment="1" applyProtection="1">
      <alignment horizontal="left" vertical="top"/>
    </xf>
    <xf numFmtId="164" fontId="51" fillId="0" borderId="2" xfId="0" applyNumberFormat="1" applyFont="1" applyBorder="1" applyAlignment="1" applyProtection="1">
      <alignment horizontal="right"/>
      <protection locked="0"/>
    </xf>
    <xf numFmtId="0" fontId="3" fillId="0" borderId="5" xfId="32" applyFont="1" applyBorder="1" applyAlignment="1" applyProtection="1">
      <alignment horizontal="right" vertical="top"/>
    </xf>
    <xf numFmtId="0" fontId="4" fillId="0" borderId="5" xfId="32" applyFont="1" applyBorder="1" applyAlignment="1" applyProtection="1">
      <alignment horizontal="left" vertical="top" wrapText="1"/>
    </xf>
    <xf numFmtId="165" fontId="3" fillId="0" borderId="1" xfId="32" applyNumberFormat="1" applyFont="1" applyBorder="1" applyAlignment="1" applyProtection="1">
      <alignment horizontal="right"/>
    </xf>
    <xf numFmtId="0" fontId="3" fillId="0" borderId="7" xfId="0" applyFont="1" applyFill="1" applyBorder="1" applyAlignment="1" applyProtection="1">
      <alignment horizontal="right" vertical="top"/>
    </xf>
    <xf numFmtId="0" fontId="51" fillId="0" borderId="1" xfId="7" applyFont="1" applyBorder="1" applyAlignment="1" applyProtection="1">
      <alignment horizontal="left" vertical="top" wrapText="1"/>
    </xf>
    <xf numFmtId="0" fontId="51" fillId="0" borderId="1" xfId="32" applyFont="1" applyFill="1" applyBorder="1" applyAlignment="1" applyProtection="1">
      <alignment horizontal="right" vertical="top"/>
    </xf>
    <xf numFmtId="0" fontId="3" fillId="0" borderId="7" xfId="0" applyFont="1" applyFill="1" applyBorder="1" applyAlignment="1" applyProtection="1">
      <alignment horizontal="left" vertical="top" wrapText="1"/>
    </xf>
    <xf numFmtId="1" fontId="3" fillId="0" borderId="7" xfId="0" applyNumberFormat="1" applyFont="1" applyFill="1" applyBorder="1" applyAlignment="1" applyProtection="1">
      <alignment horizontal="right"/>
    </xf>
    <xf numFmtId="0" fontId="4" fillId="0" borderId="7" xfId="0" applyFont="1" applyFill="1" applyBorder="1" applyAlignment="1" applyProtection="1">
      <alignment horizontal="left" vertical="top" wrapText="1"/>
    </xf>
    <xf numFmtId="0" fontId="3" fillId="0" borderId="5" xfId="0" applyFont="1" applyFill="1" applyBorder="1" applyAlignment="1" applyProtection="1">
      <alignment horizontal="right" vertical="top"/>
    </xf>
    <xf numFmtId="0" fontId="3" fillId="0" borderId="33" xfId="0" applyFont="1" applyBorder="1" applyAlignment="1" applyProtection="1">
      <alignment horizontal="left" vertical="top"/>
    </xf>
    <xf numFmtId="165" fontId="51" fillId="0" borderId="5" xfId="0" applyNumberFormat="1" applyFont="1" applyBorder="1" applyAlignment="1" applyProtection="1">
      <alignment horizontal="right"/>
    </xf>
    <xf numFmtId="0" fontId="51" fillId="0" borderId="2" xfId="0" applyFont="1" applyBorder="1" applyAlignment="1" applyProtection="1">
      <alignment horizontal="left" vertical="top" wrapText="1"/>
    </xf>
    <xf numFmtId="1" fontId="51" fillId="0" borderId="2" xfId="0" applyNumberFormat="1" applyFont="1" applyBorder="1" applyAlignment="1" applyProtection="1">
      <alignment horizontal="right"/>
    </xf>
    <xf numFmtId="0" fontId="52" fillId="0" borderId="20" xfId="0" applyFont="1" applyBorder="1" applyAlignment="1" applyProtection="1">
      <alignment horizontal="right" vertical="top"/>
    </xf>
    <xf numFmtId="0" fontId="52" fillId="0" borderId="34" xfId="0" applyFont="1" applyBorder="1" applyAlignment="1" applyProtection="1">
      <alignment horizontal="left" vertical="top"/>
    </xf>
    <xf numFmtId="164" fontId="52" fillId="0" borderId="20" xfId="0" applyNumberFormat="1" applyFont="1" applyBorder="1" applyAlignment="1" applyProtection="1">
      <alignment horizontal="right" vertical="top"/>
      <protection locked="0"/>
    </xf>
    <xf numFmtId="2" fontId="3" fillId="0" borderId="2" xfId="0" applyNumberFormat="1" applyFont="1" applyBorder="1" applyAlignment="1" applyProtection="1">
      <alignment horizontal="right"/>
    </xf>
    <xf numFmtId="0" fontId="4" fillId="0" borderId="34" xfId="0" applyFont="1" applyBorder="1" applyAlignment="1" applyProtection="1">
      <alignment horizontal="left" vertical="top"/>
    </xf>
    <xf numFmtId="164" fontId="52" fillId="0" borderId="20" xfId="0" applyNumberFormat="1" applyFont="1" applyBorder="1" applyAlignment="1" applyProtection="1">
      <alignment horizontal="right"/>
      <protection locked="0"/>
    </xf>
    <xf numFmtId="0" fontId="51" fillId="0" borderId="5" xfId="32" applyFont="1" applyBorder="1" applyAlignment="1" applyProtection="1">
      <alignment horizontal="right" vertical="top"/>
    </xf>
    <xf numFmtId="165" fontId="51" fillId="0" borderId="20" xfId="0" applyNumberFormat="1" applyFont="1" applyBorder="1" applyAlignment="1" applyProtection="1">
      <alignment horizontal="right"/>
    </xf>
    <xf numFmtId="0" fontId="51" fillId="0" borderId="20" xfId="0" applyFont="1" applyBorder="1" applyAlignment="1" applyProtection="1">
      <alignment horizontal="left" vertical="top" wrapText="1"/>
    </xf>
    <xf numFmtId="2" fontId="51" fillId="0" borderId="20" xfId="0" applyNumberFormat="1" applyFont="1" applyBorder="1" applyAlignment="1" applyProtection="1">
      <alignment horizontal="right"/>
    </xf>
    <xf numFmtId="164" fontId="51" fillId="0" borderId="20" xfId="0" applyNumberFormat="1" applyFont="1" applyBorder="1" applyAlignment="1" applyProtection="1">
      <alignment horizontal="right"/>
      <protection locked="0"/>
    </xf>
    <xf numFmtId="0" fontId="4" fillId="0" borderId="21" xfId="51" applyFont="1" applyBorder="1" applyAlignment="1" applyProtection="1">
      <alignment horizontal="left" vertical="top" wrapText="1"/>
    </xf>
    <xf numFmtId="0" fontId="17" fillId="0" borderId="2" xfId="0" applyFont="1" applyBorder="1" applyAlignment="1" applyProtection="1">
      <alignment horizontal="right" vertical="top"/>
    </xf>
    <xf numFmtId="0" fontId="4" fillId="0" borderId="7" xfId="14"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165" fontId="51" fillId="0" borderId="2" xfId="0" applyNumberFormat="1" applyFont="1" applyBorder="1" applyAlignment="1" applyProtection="1">
      <alignment horizontal="right"/>
    </xf>
    <xf numFmtId="0" fontId="3" fillId="0" borderId="2" xfId="3" applyFont="1" applyBorder="1" applyAlignment="1" applyProtection="1">
      <alignment horizontal="left" vertical="top" wrapText="1"/>
    </xf>
    <xf numFmtId="1" fontId="3" fillId="0" borderId="2" xfId="3" applyNumberFormat="1" applyFont="1" applyBorder="1" applyAlignment="1" applyProtection="1">
      <alignment horizontal="right"/>
    </xf>
    <xf numFmtId="0" fontId="4" fillId="0" borderId="20" xfId="3" applyFont="1" applyBorder="1" applyAlignment="1" applyProtection="1">
      <alignment horizontal="right" vertical="top"/>
    </xf>
    <xf numFmtId="0" fontId="3" fillId="0" borderId="20" xfId="3" applyFont="1" applyBorder="1" applyAlignment="1" applyProtection="1">
      <alignment horizontal="left" vertical="top" wrapText="1"/>
    </xf>
    <xf numFmtId="165" fontId="3" fillId="0" borderId="20" xfId="3" applyNumberFormat="1" applyFont="1" applyBorder="1" applyAlignment="1" applyProtection="1">
      <alignment horizontal="right"/>
    </xf>
    <xf numFmtId="164" fontId="3" fillId="0" borderId="20" xfId="3" applyNumberFormat="1" applyFont="1" applyBorder="1" applyAlignment="1" applyProtection="1">
      <alignment horizontal="right"/>
      <protection locked="0"/>
    </xf>
    <xf numFmtId="0" fontId="3" fillId="0" borderId="17" xfId="8" applyNumberFormat="1" applyFont="1" applyBorder="1" applyAlignment="1" applyProtection="1">
      <alignment horizontal="left" vertical="top" wrapText="1"/>
    </xf>
    <xf numFmtId="1" fontId="51" fillId="0" borderId="7" xfId="8" applyNumberFormat="1" applyFont="1" applyBorder="1" applyAlignment="1" applyProtection="1">
      <alignment horizontal="right"/>
    </xf>
    <xf numFmtId="0" fontId="4" fillId="0" borderId="20" xfId="8" applyFont="1" applyBorder="1" applyAlignment="1" applyProtection="1">
      <alignment horizontal="right" vertical="top"/>
    </xf>
    <xf numFmtId="0" fontId="3" fillId="0" borderId="20" xfId="8" applyFont="1" applyBorder="1" applyAlignment="1" applyProtection="1">
      <alignment horizontal="left" vertical="top" wrapText="1"/>
    </xf>
    <xf numFmtId="165" fontId="3" fillId="0" borderId="20" xfId="8" applyNumberFormat="1" applyFont="1" applyBorder="1" applyAlignment="1" applyProtection="1">
      <alignment horizontal="right"/>
    </xf>
    <xf numFmtId="164" fontId="3" fillId="0" borderId="20" xfId="8" applyNumberFormat="1" applyFont="1" applyBorder="1" applyAlignment="1" applyProtection="1">
      <alignment horizontal="right"/>
      <protection locked="0"/>
    </xf>
    <xf numFmtId="164" fontId="4" fillId="0" borderId="20" xfId="8" applyNumberFormat="1" applyFont="1" applyBorder="1" applyAlignment="1" applyProtection="1">
      <alignment horizontal="right" vertical="top"/>
      <protection locked="0"/>
    </xf>
    <xf numFmtId="0" fontId="3" fillId="0" borderId="2" xfId="4" applyFont="1" applyBorder="1" applyAlignment="1" applyProtection="1">
      <alignment horizontal="left" vertical="top" wrapText="1"/>
    </xf>
    <xf numFmtId="165" fontId="3" fillId="0" borderId="20" xfId="0" applyNumberFormat="1" applyFont="1" applyFill="1" applyBorder="1" applyAlignment="1" applyProtection="1">
      <alignment horizontal="right"/>
    </xf>
    <xf numFmtId="0" fontId="3" fillId="0" borderId="2" xfId="0" applyFont="1" applyBorder="1" applyAlignment="1">
      <alignment horizontal="justify" vertical="top" wrapText="1"/>
    </xf>
    <xf numFmtId="1" fontId="3" fillId="0" borderId="2" xfId="0" applyNumberFormat="1" applyFont="1" applyBorder="1" applyAlignment="1" applyProtection="1">
      <alignment horizontal="right"/>
    </xf>
    <xf numFmtId="0" fontId="3" fillId="0" borderId="1" xfId="32" applyFont="1" applyFill="1" applyBorder="1" applyAlignment="1" applyProtection="1">
      <alignment horizontal="right" vertical="top"/>
    </xf>
    <xf numFmtId="0" fontId="3" fillId="0" borderId="5" xfId="32" applyFont="1" applyFill="1" applyBorder="1" applyAlignment="1" applyProtection="1">
      <alignment horizontal="right" vertical="top"/>
    </xf>
    <xf numFmtId="0" fontId="3" fillId="0" borderId="4" xfId="0" applyFont="1" applyBorder="1" applyAlignment="1">
      <alignment horizontal="justify" vertical="top" wrapText="1"/>
    </xf>
    <xf numFmtId="0" fontId="4" fillId="0" borderId="22" xfId="0" applyFont="1" applyBorder="1" applyAlignment="1" applyProtection="1">
      <alignment horizontal="right" vertical="top"/>
    </xf>
    <xf numFmtId="0" fontId="4" fillId="0" borderId="35" xfId="0" applyFont="1" applyBorder="1" applyAlignment="1" applyProtection="1">
      <alignment horizontal="left" vertical="top"/>
    </xf>
    <xf numFmtId="0" fontId="3" fillId="0" borderId="35" xfId="0" applyFont="1" applyBorder="1" applyAlignment="1" applyProtection="1">
      <alignment horizontal="left" vertical="top" wrapText="1"/>
    </xf>
    <xf numFmtId="165" fontId="3" fillId="0" borderId="35" xfId="0" applyNumberFormat="1" applyFont="1" applyBorder="1" applyAlignment="1" applyProtection="1">
      <alignment horizontal="right"/>
    </xf>
    <xf numFmtId="164" fontId="3" fillId="0" borderId="35" xfId="0" applyNumberFormat="1" applyFont="1" applyBorder="1" applyAlignment="1" applyProtection="1">
      <alignment horizontal="right"/>
      <protection locked="0"/>
    </xf>
    <xf numFmtId="164" fontId="4" fillId="0" borderId="34" xfId="0" applyNumberFormat="1" applyFont="1" applyBorder="1" applyAlignment="1" applyProtection="1">
      <alignment horizontal="right" vertical="top"/>
      <protection locked="0"/>
    </xf>
    <xf numFmtId="0" fontId="4" fillId="0" borderId="34" xfId="267" applyFont="1" applyBorder="1" applyAlignment="1" applyProtection="1">
      <alignment horizontal="left" vertical="top"/>
    </xf>
    <xf numFmtId="0" fontId="46" fillId="0" borderId="21" xfId="0" applyFont="1" applyBorder="1" applyAlignment="1" applyProtection="1">
      <alignment horizontal="right" vertical="center"/>
    </xf>
    <xf numFmtId="0" fontId="51" fillId="0" borderId="7" xfId="4" applyFont="1" applyBorder="1" applyAlignment="1" applyProtection="1">
      <alignment horizontal="right" vertical="top"/>
    </xf>
    <xf numFmtId="0" fontId="48" fillId="0" borderId="7" xfId="4" applyFont="1" applyBorder="1" applyAlignment="1" applyProtection="1">
      <alignment horizontal="right" vertical="top"/>
    </xf>
    <xf numFmtId="0" fontId="46" fillId="0" borderId="7" xfId="4" applyFont="1" applyBorder="1" applyAlignment="1" applyProtection="1">
      <alignment horizontal="right" vertical="top"/>
    </xf>
    <xf numFmtId="0" fontId="4" fillId="0" borderId="34" xfId="8" applyFont="1" applyBorder="1" applyAlignment="1" applyProtection="1">
      <alignment horizontal="left" vertical="top"/>
    </xf>
    <xf numFmtId="0" fontId="51" fillId="0" borderId="2" xfId="8" applyFont="1" applyBorder="1" applyAlignment="1" applyProtection="1">
      <alignment horizontal="right" vertical="top"/>
    </xf>
    <xf numFmtId="0" fontId="3" fillId="0" borderId="5" xfId="8" applyFont="1" applyBorder="1" applyAlignment="1" applyProtection="1">
      <alignment horizontal="right" vertical="top"/>
    </xf>
    <xf numFmtId="0" fontId="3" fillId="0" borderId="7" xfId="8" applyFont="1" applyBorder="1" applyAlignment="1" applyProtection="1">
      <alignment horizontal="right" vertical="top"/>
    </xf>
    <xf numFmtId="0" fontId="51" fillId="0" borderId="2" xfId="0" applyFont="1" applyBorder="1" applyAlignment="1" applyProtection="1">
      <alignment horizontal="right" vertical="top"/>
    </xf>
    <xf numFmtId="164" fontId="52" fillId="0" borderId="1" xfId="0" applyNumberFormat="1" applyFont="1" applyBorder="1" applyAlignment="1" applyProtection="1">
      <alignment horizontal="right"/>
      <protection locked="0"/>
    </xf>
    <xf numFmtId="0" fontId="51" fillId="0" borderId="2" xfId="0" applyFont="1" applyBorder="1" applyAlignment="1" applyProtection="1">
      <alignment horizontal="right" vertical="top"/>
    </xf>
    <xf numFmtId="0" fontId="51" fillId="0" borderId="5" xfId="0" applyFont="1" applyBorder="1" applyAlignment="1" applyProtection="1">
      <alignment horizontal="right" vertical="top"/>
    </xf>
    <xf numFmtId="0" fontId="3" fillId="0" borderId="1" xfId="0" applyFont="1" applyBorder="1" applyAlignment="1" applyProtection="1">
      <alignment horizontal="right" vertical="top"/>
    </xf>
    <xf numFmtId="164" fontId="52" fillId="0" borderId="2" xfId="0" applyNumberFormat="1" applyFont="1" applyBorder="1" applyAlignment="1" applyProtection="1">
      <alignment horizontal="right"/>
      <protection locked="0"/>
    </xf>
    <xf numFmtId="0" fontId="51" fillId="0" borderId="20" xfId="0" applyFont="1" applyBorder="1" applyAlignment="1" applyProtection="1">
      <alignment horizontal="left" vertical="top"/>
    </xf>
    <xf numFmtId="164" fontId="4" fillId="0" borderId="1" xfId="0" applyNumberFormat="1" applyFont="1" applyBorder="1" applyAlignment="1" applyProtection="1">
      <alignment horizontal="right"/>
    </xf>
    <xf numFmtId="167" fontId="52" fillId="0" borderId="5" xfId="14" applyNumberFormat="1" applyFont="1" applyFill="1" applyBorder="1" applyAlignment="1" applyProtection="1">
      <alignment horizontal="right"/>
    </xf>
    <xf numFmtId="0" fontId="3" fillId="0" borderId="1" xfId="274" applyFont="1" applyBorder="1" applyAlignment="1" applyProtection="1">
      <alignment horizontal="right" vertical="top"/>
    </xf>
    <xf numFmtId="0" fontId="3" fillId="0" borderId="1" xfId="274" applyFont="1" applyBorder="1" applyAlignment="1" applyProtection="1">
      <alignment horizontal="left" vertical="top" wrapText="1"/>
    </xf>
    <xf numFmtId="1" fontId="3" fillId="0" borderId="1" xfId="274" applyNumberFormat="1" applyFont="1" applyBorder="1" applyAlignment="1" applyProtection="1">
      <alignment horizontal="right"/>
    </xf>
    <xf numFmtId="167" fontId="3" fillId="0" borderId="1" xfId="274" applyNumberFormat="1" applyFont="1" applyBorder="1" applyAlignment="1" applyProtection="1">
      <alignment horizontal="right"/>
      <protection locked="0"/>
    </xf>
    <xf numFmtId="167" fontId="4" fillId="0" borderId="1" xfId="274" applyNumberFormat="1" applyFont="1" applyBorder="1" applyAlignment="1" applyProtection="1">
      <alignment horizontal="right"/>
    </xf>
    <xf numFmtId="0" fontId="3" fillId="0" borderId="0" xfId="274" applyFont="1" applyBorder="1" applyAlignment="1" applyProtection="1">
      <alignment horizontal="left" vertical="top"/>
    </xf>
    <xf numFmtId="167" fontId="3" fillId="0" borderId="1" xfId="0" applyNumberFormat="1" applyFont="1" applyBorder="1" applyAlignment="1" applyProtection="1">
      <alignment horizontal="right"/>
      <protection locked="0"/>
    </xf>
    <xf numFmtId="167" fontId="52" fillId="0" borderId="1" xfId="14" applyNumberFormat="1" applyFont="1" applyFill="1" applyBorder="1" applyAlignment="1" applyProtection="1">
      <alignment horizontal="right"/>
    </xf>
    <xf numFmtId="0" fontId="3" fillId="0" borderId="1" xfId="0" applyFont="1" applyBorder="1" applyAlignment="1" applyProtection="1">
      <alignment horizontal="right" vertical="top"/>
    </xf>
    <xf numFmtId="164" fontId="51" fillId="0" borderId="1" xfId="0" applyNumberFormat="1" applyFont="1" applyFill="1" applyBorder="1" applyAlignment="1">
      <alignment horizontal="right" vertical="top"/>
    </xf>
    <xf numFmtId="164" fontId="52" fillId="0" borderId="16" xfId="0" applyNumberFormat="1" applyFont="1" applyFill="1" applyBorder="1" applyAlignment="1">
      <alignment horizontal="right" vertical="top"/>
    </xf>
    <xf numFmtId="164" fontId="51" fillId="0" borderId="7" xfId="0" applyNumberFormat="1" applyFont="1" applyFill="1" applyBorder="1" applyAlignment="1">
      <alignment horizontal="right" vertical="top"/>
    </xf>
    <xf numFmtId="0" fontId="3" fillId="0" borderId="4" xfId="42" applyFont="1" applyBorder="1" applyAlignment="1" applyProtection="1">
      <alignment horizontal="left" vertical="top" wrapText="1"/>
    </xf>
    <xf numFmtId="0" fontId="4" fillId="0" borderId="31" xfId="40" applyFont="1" applyBorder="1" applyAlignment="1" applyProtection="1">
      <alignment horizontal="left" vertical="top" wrapText="1"/>
    </xf>
    <xf numFmtId="0" fontId="46" fillId="0" borderId="21" xfId="40" applyFont="1" applyBorder="1" applyAlignment="1" applyProtection="1">
      <alignment horizontal="left" vertical="top" wrapText="1"/>
    </xf>
    <xf numFmtId="0" fontId="44" fillId="0" borderId="1" xfId="40" applyFont="1" applyBorder="1" applyAlignment="1" applyProtection="1">
      <alignment horizontal="left" vertical="top" wrapText="1"/>
    </xf>
    <xf numFmtId="0" fontId="52" fillId="0" borderId="5" xfId="0" applyFont="1" applyBorder="1" applyAlignment="1" applyProtection="1">
      <alignment horizontal="left" vertical="top" wrapText="1"/>
    </xf>
    <xf numFmtId="0" fontId="3" fillId="0" borderId="12" xfId="0" applyFont="1" applyBorder="1" applyAlignment="1">
      <alignment horizontal="justify" vertical="top" wrapText="1"/>
    </xf>
    <xf numFmtId="164" fontId="52" fillId="0" borderId="5" xfId="0" applyNumberFormat="1" applyFont="1" applyBorder="1" applyAlignment="1" applyProtection="1">
      <alignment horizontal="right"/>
      <protection locked="0"/>
    </xf>
    <xf numFmtId="0" fontId="4" fillId="0" borderId="21" xfId="40" applyFont="1" applyBorder="1" applyAlignment="1" applyProtection="1">
      <alignment horizontal="left" vertical="top" wrapText="1"/>
    </xf>
    <xf numFmtId="0" fontId="3" fillId="0" borderId="36" xfId="0" applyFont="1" applyBorder="1" applyAlignment="1">
      <alignment horizontal="left" vertical="top" wrapText="1"/>
    </xf>
    <xf numFmtId="164" fontId="52" fillId="0" borderId="37" xfId="0" applyNumberFormat="1" applyFont="1" applyFill="1" applyBorder="1" applyAlignment="1">
      <alignment horizontal="right" vertical="top"/>
    </xf>
    <xf numFmtId="0" fontId="52" fillId="0" borderId="21" xfId="0" applyFont="1" applyBorder="1" applyAlignment="1" applyProtection="1">
      <alignment horizontal="left" vertical="top" wrapText="1"/>
    </xf>
    <xf numFmtId="0" fontId="4" fillId="0" borderId="1" xfId="0" applyFont="1" applyBorder="1" applyAlignment="1">
      <alignment horizontal="left" vertical="top" wrapText="1"/>
    </xf>
    <xf numFmtId="0" fontId="4" fillId="23" borderId="1" xfId="0" applyFont="1" applyFill="1" applyBorder="1" applyAlignment="1" applyProtection="1">
      <alignment horizontal="left" vertical="top" wrapText="1"/>
    </xf>
    <xf numFmtId="0" fontId="4" fillId="0" borderId="21" xfId="0" applyFont="1" applyBorder="1" applyAlignment="1" applyProtection="1">
      <alignment horizontal="left" vertical="top" wrapText="1"/>
    </xf>
    <xf numFmtId="0" fontId="4" fillId="0" borderId="21" xfId="32" applyFont="1" applyBorder="1" applyAlignment="1" applyProtection="1">
      <alignment horizontal="left" vertical="top" wrapText="1"/>
    </xf>
    <xf numFmtId="0" fontId="4" fillId="0" borderId="31" xfId="32" applyFont="1" applyFill="1" applyBorder="1" applyAlignment="1" applyProtection="1">
      <alignment horizontal="left" vertical="top" wrapText="1"/>
    </xf>
    <xf numFmtId="0" fontId="4" fillId="0" borderId="2" xfId="32" applyFont="1" applyBorder="1" applyAlignment="1" applyProtection="1">
      <alignment horizontal="left" vertical="top" wrapText="1"/>
    </xf>
    <xf numFmtId="0" fontId="4" fillId="0" borderId="2" xfId="32" applyFont="1" applyFill="1" applyBorder="1" applyAlignment="1" applyProtection="1">
      <alignment horizontal="left" vertical="top" wrapText="1"/>
    </xf>
    <xf numFmtId="0" fontId="4" fillId="0" borderId="31" xfId="51" applyFont="1" applyBorder="1" applyAlignment="1" applyProtection="1">
      <alignment horizontal="left" vertical="top" wrapText="1"/>
    </xf>
    <xf numFmtId="0" fontId="4" fillId="0" borderId="1" xfId="273" applyFont="1" applyBorder="1" applyAlignment="1">
      <alignment horizontal="left" vertical="top" wrapText="1"/>
    </xf>
    <xf numFmtId="0" fontId="4" fillId="0" borderId="1" xfId="274" applyFont="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31" xfId="14" applyFont="1" applyBorder="1" applyAlignment="1" applyProtection="1">
      <alignment horizontal="left" vertical="top" wrapText="1"/>
    </xf>
    <xf numFmtId="0" fontId="4" fillId="0" borderId="31" xfId="8" applyFont="1" applyBorder="1" applyAlignment="1" applyProtection="1">
      <alignment horizontal="left" vertical="top" wrapText="1"/>
    </xf>
    <xf numFmtId="0" fontId="4" fillId="0" borderId="31" xfId="4" applyFont="1" applyBorder="1" applyAlignment="1" applyProtection="1">
      <alignment horizontal="left" vertical="top" wrapText="1"/>
    </xf>
    <xf numFmtId="0" fontId="4" fillId="0" borderId="2" xfId="18" applyFont="1" applyFill="1" applyBorder="1" applyAlignment="1" applyProtection="1">
      <alignment horizontal="left" vertical="top" wrapText="1"/>
    </xf>
    <xf numFmtId="0" fontId="51" fillId="0" borderId="5" xfId="0" applyFont="1" applyBorder="1" applyAlignment="1" applyProtection="1">
      <alignment horizontal="right" vertical="top"/>
    </xf>
    <xf numFmtId="0" fontId="4" fillId="0" borderId="33" xfId="0" applyFont="1" applyBorder="1" applyAlignment="1" applyProtection="1">
      <alignment horizontal="left" vertical="top" wrapText="1"/>
    </xf>
    <xf numFmtId="0" fontId="3" fillId="0" borderId="1" xfId="0" applyFont="1" applyFill="1" applyBorder="1" applyAlignment="1" applyProtection="1">
      <alignment horizontal="right" vertical="top"/>
    </xf>
    <xf numFmtId="164" fontId="4" fillId="0" borderId="1" xfId="0" applyNumberFormat="1" applyFont="1" applyFill="1" applyBorder="1" applyAlignment="1" applyProtection="1">
      <alignment horizontal="right"/>
    </xf>
    <xf numFmtId="0" fontId="3" fillId="0" borderId="12" xfId="0" applyFont="1" applyFill="1" applyBorder="1" applyAlignment="1" applyProtection="1">
      <alignment horizontal="left" vertical="top" wrapText="1"/>
    </xf>
    <xf numFmtId="0" fontId="3" fillId="0" borderId="3" xfId="0" applyFont="1" applyFill="1" applyBorder="1" applyAlignment="1" applyProtection="1">
      <alignment horizontal="right" vertical="top"/>
    </xf>
    <xf numFmtId="0" fontId="4" fillId="0" borderId="3" xfId="0" applyFont="1" applyFill="1" applyBorder="1" applyAlignment="1" applyProtection="1">
      <alignment horizontal="left" vertical="top" wrapText="1"/>
    </xf>
    <xf numFmtId="0" fontId="3" fillId="0" borderId="1" xfId="0" applyFont="1" applyBorder="1" applyAlignment="1" applyProtection="1">
      <alignment horizontal="right" vertical="top"/>
    </xf>
    <xf numFmtId="0" fontId="3" fillId="23" borderId="1" xfId="0" applyFont="1" applyFill="1" applyBorder="1" applyAlignment="1" applyProtection="1">
      <alignment horizontal="right" vertical="top"/>
    </xf>
    <xf numFmtId="0" fontId="52" fillId="0" borderId="1" xfId="0" applyFont="1" applyFill="1" applyBorder="1" applyAlignment="1" applyProtection="1">
      <alignment horizontal="left" vertical="top" wrapText="1"/>
    </xf>
    <xf numFmtId="0" fontId="4" fillId="0" borderId="34" xfId="3" applyFont="1" applyBorder="1" applyAlignment="1" applyProtection="1">
      <alignment horizontal="left" vertical="top"/>
    </xf>
    <xf numFmtId="0" fontId="3" fillId="0" borderId="1" xfId="3" applyFont="1" applyBorder="1" applyAlignment="1" applyProtection="1">
      <alignment horizontal="right" vertical="top"/>
    </xf>
    <xf numFmtId="0" fontId="3" fillId="0" borderId="2" xfId="3" applyFont="1" applyBorder="1" applyAlignment="1" applyProtection="1">
      <alignment horizontal="right" vertical="top"/>
    </xf>
    <xf numFmtId="0" fontId="3" fillId="0" borderId="7" xfId="3" applyFont="1" applyBorder="1" applyAlignment="1" applyProtection="1">
      <alignment horizontal="right" vertical="top"/>
    </xf>
    <xf numFmtId="0" fontId="3" fillId="0" borderId="38" xfId="8" applyFont="1" applyBorder="1" applyAlignment="1" applyProtection="1">
      <alignment horizontal="right" vertical="top"/>
    </xf>
    <xf numFmtId="0" fontId="3" fillId="0" borderId="6" xfId="0" applyFont="1" applyBorder="1" applyAlignment="1" applyProtection="1">
      <alignment horizontal="left" vertical="top" wrapText="1"/>
    </xf>
    <xf numFmtId="0" fontId="3" fillId="0" borderId="6" xfId="42" applyFont="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13" xfId="0" applyFont="1" applyBorder="1" applyAlignment="1" applyProtection="1">
      <alignment horizontal="left" vertical="top" wrapText="1"/>
    </xf>
    <xf numFmtId="164" fontId="8" fillId="0" borderId="21" xfId="0" applyNumberFormat="1" applyFont="1" applyBorder="1" applyAlignment="1" applyProtection="1">
      <alignment horizontal="center"/>
    </xf>
    <xf numFmtId="164" fontId="3" fillId="0" borderId="21" xfId="0" applyNumberFormat="1" applyFont="1" applyBorder="1" applyAlignment="1" applyProtection="1">
      <alignment horizontal="right"/>
    </xf>
    <xf numFmtId="164" fontId="3" fillId="0" borderId="21" xfId="0" applyNumberFormat="1" applyFont="1" applyBorder="1" applyAlignment="1" applyProtection="1">
      <alignment horizontal="right"/>
      <protection locked="0"/>
    </xf>
    <xf numFmtId="164" fontId="3" fillId="0" borderId="33" xfId="0" applyNumberFormat="1" applyFont="1" applyBorder="1" applyAlignment="1" applyProtection="1">
      <alignment horizontal="right"/>
      <protection locked="0"/>
    </xf>
    <xf numFmtId="164" fontId="3" fillId="0" borderId="21" xfId="0" applyNumberFormat="1" applyFont="1" applyFill="1" applyBorder="1" applyAlignment="1" applyProtection="1">
      <alignment horizontal="right"/>
      <protection locked="0"/>
    </xf>
    <xf numFmtId="165" fontId="3" fillId="0" borderId="1" xfId="0" applyNumberFormat="1" applyFont="1" applyBorder="1" applyAlignment="1" applyProtection="1">
      <alignment horizontal="center" vertical="center"/>
    </xf>
    <xf numFmtId="165" fontId="3" fillId="0" borderId="7" xfId="0" applyNumberFormat="1" applyFont="1" applyBorder="1" applyAlignment="1" applyProtection="1">
      <alignment horizontal="right"/>
    </xf>
    <xf numFmtId="2" fontId="62" fillId="0" borderId="0" xfId="275" applyNumberFormat="1" applyFont="1" applyBorder="1" applyAlignment="1">
      <alignment horizontal="left" vertical="top"/>
    </xf>
    <xf numFmtId="0" fontId="20" fillId="0" borderId="0" xfId="275" applyBorder="1" applyAlignment="1">
      <alignment horizontal="justify" vertical="center"/>
    </xf>
    <xf numFmtId="0" fontId="20" fillId="0" borderId="0" xfId="275" applyBorder="1" applyAlignment="1">
      <alignment horizontal="left"/>
    </xf>
    <xf numFmtId="0" fontId="20" fillId="0" borderId="0" xfId="275" applyBorder="1" applyAlignment="1">
      <alignment horizontal="center"/>
    </xf>
    <xf numFmtId="4" fontId="20" fillId="0" borderId="0" xfId="275" applyNumberFormat="1" applyBorder="1"/>
    <xf numFmtId="0" fontId="20" fillId="0" borderId="0" xfId="275" applyBorder="1"/>
    <xf numFmtId="0" fontId="20" fillId="0" borderId="0" xfId="275"/>
    <xf numFmtId="4" fontId="20" fillId="0" borderId="0" xfId="275" applyNumberFormat="1" applyProtection="1">
      <protection locked="0"/>
    </xf>
    <xf numFmtId="0" fontId="20" fillId="0" borderId="0" xfId="275" applyProtection="1">
      <protection locked="0"/>
    </xf>
    <xf numFmtId="2" fontId="62" fillId="0" borderId="0" xfId="275" applyNumberFormat="1" applyFont="1" applyBorder="1" applyAlignment="1">
      <alignment horizontal="left" vertical="top" wrapText="1"/>
    </xf>
    <xf numFmtId="0" fontId="62" fillId="0" borderId="0" xfId="275" applyFont="1" applyBorder="1" applyAlignment="1">
      <alignment horizontal="center" vertical="center" wrapText="1"/>
    </xf>
    <xf numFmtId="0" fontId="62" fillId="0" borderId="0" xfId="275" applyFont="1" applyBorder="1" applyAlignment="1">
      <alignment horizontal="left" wrapText="1"/>
    </xf>
    <xf numFmtId="3" fontId="62" fillId="0" borderId="0" xfId="275" applyNumberFormat="1" applyFont="1" applyBorder="1" applyAlignment="1">
      <alignment horizontal="center" wrapText="1"/>
    </xf>
    <xf numFmtId="4" fontId="62" fillId="0" borderId="0" xfId="275" applyNumberFormat="1" applyFont="1" applyBorder="1" applyAlignment="1">
      <alignment horizontal="center" wrapText="1"/>
    </xf>
    <xf numFmtId="0" fontId="20" fillId="0" borderId="0" xfId="275" applyBorder="1" applyProtection="1">
      <protection locked="0"/>
    </xf>
    <xf numFmtId="4" fontId="20" fillId="0" borderId="0" xfId="275" applyNumberFormat="1" applyBorder="1" applyProtection="1">
      <protection locked="0"/>
    </xf>
    <xf numFmtId="4" fontId="64" fillId="0" borderId="0" xfId="275" applyNumberFormat="1" applyFont="1" applyAlignment="1">
      <alignment horizontal="right"/>
    </xf>
    <xf numFmtId="1" fontId="20" fillId="0" borderId="0" xfId="275" applyNumberFormat="1" applyAlignment="1">
      <alignment vertical="top"/>
    </xf>
    <xf numFmtId="0" fontId="20" fillId="0" borderId="0" xfId="275" applyAlignment="1">
      <alignment horizontal="left"/>
    </xf>
    <xf numFmtId="0" fontId="20" fillId="0" borderId="0" xfId="275" applyAlignment="1">
      <alignment horizontal="center"/>
    </xf>
    <xf numFmtId="4" fontId="20" fillId="0" borderId="0" xfId="275" applyNumberFormat="1"/>
    <xf numFmtId="0" fontId="66" fillId="0" borderId="0" xfId="275" applyFont="1" applyAlignment="1">
      <alignment horizontal="left" vertical="top"/>
    </xf>
    <xf numFmtId="0" fontId="66" fillId="0" borderId="0" xfId="275" applyFont="1"/>
    <xf numFmtId="0" fontId="63" fillId="0" borderId="0" xfId="275" applyFont="1"/>
    <xf numFmtId="0" fontId="66" fillId="0" borderId="0" xfId="275" applyFont="1" applyAlignment="1">
      <alignment vertical="center" wrapText="1"/>
    </xf>
    <xf numFmtId="0" fontId="66" fillId="0" borderId="0" xfId="275" applyFont="1" applyAlignment="1">
      <alignment horizontal="left"/>
    </xf>
    <xf numFmtId="4" fontId="66" fillId="0" borderId="0" xfId="275" applyNumberFormat="1" applyFont="1"/>
    <xf numFmtId="0" fontId="63" fillId="0" borderId="0" xfId="275" applyFont="1" applyAlignment="1">
      <alignment horizontal="left" vertical="top"/>
    </xf>
    <xf numFmtId="0" fontId="20" fillId="0" borderId="0" xfId="275" applyNumberFormat="1" applyFont="1" applyAlignment="1">
      <alignment horizontal="justify" vertical="top" wrapText="1"/>
    </xf>
    <xf numFmtId="4" fontId="20" fillId="0" borderId="0" xfId="275" applyNumberFormat="1" applyFont="1" applyAlignment="1">
      <alignment horizontal="justify" vertical="top" wrapText="1"/>
    </xf>
    <xf numFmtId="0" fontId="20" fillId="0" borderId="0" xfId="275" applyFont="1" applyAlignment="1">
      <alignment horizontal="justify" vertical="center" wrapText="1"/>
    </xf>
    <xf numFmtId="4" fontId="20" fillId="0" borderId="0" xfId="275" applyNumberFormat="1" applyFont="1" applyAlignment="1">
      <alignment horizontal="justify" vertical="center" wrapText="1"/>
    </xf>
    <xf numFmtId="0" fontId="20" fillId="0" borderId="0" xfId="275" applyNumberFormat="1" applyFont="1" applyAlignment="1">
      <alignment horizontal="justify" vertical="center" wrapText="1"/>
    </xf>
    <xf numFmtId="0" fontId="20" fillId="0" borderId="0" xfId="275" applyFont="1" applyAlignment="1">
      <alignment vertical="center" wrapText="1"/>
    </xf>
    <xf numFmtId="0" fontId="20" fillId="0" borderId="0" xfId="275" applyFont="1"/>
    <xf numFmtId="0" fontId="20" fillId="0" borderId="0" xfId="275" applyFont="1" applyAlignment="1">
      <alignment horizontal="left"/>
    </xf>
    <xf numFmtId="4" fontId="20" fillId="0" borderId="0" xfId="275" applyNumberFormat="1" applyFont="1"/>
    <xf numFmtId="2" fontId="65" fillId="0" borderId="0" xfId="275" applyNumberFormat="1" applyFont="1" applyBorder="1" applyAlignment="1">
      <alignment horizontal="left" vertical="top"/>
    </xf>
    <xf numFmtId="0" fontId="20" fillId="0" borderId="0" xfId="275" applyFont="1" applyBorder="1" applyAlignment="1">
      <alignment horizontal="left"/>
    </xf>
    <xf numFmtId="3" fontId="20" fillId="0" borderId="0" xfId="275" applyNumberFormat="1" applyFont="1" applyBorder="1" applyAlignment="1">
      <alignment horizontal="center"/>
    </xf>
    <xf numFmtId="4" fontId="68" fillId="0" borderId="0" xfId="275" applyNumberFormat="1" applyFont="1" applyBorder="1"/>
    <xf numFmtId="0" fontId="20" fillId="0" borderId="0" xfId="275" applyFill="1"/>
    <xf numFmtId="2" fontId="69" fillId="0" borderId="39" xfId="275" applyNumberFormat="1" applyFont="1" applyFill="1" applyBorder="1" applyAlignment="1">
      <alignment horizontal="left" vertical="top"/>
    </xf>
    <xf numFmtId="0" fontId="62" fillId="0" borderId="40" xfId="275" applyFont="1" applyFill="1" applyBorder="1" applyAlignment="1">
      <alignment horizontal="justify" vertical="top"/>
    </xf>
    <xf numFmtId="0" fontId="64" fillId="0" borderId="0" xfId="275" applyFont="1" applyFill="1" applyBorder="1" applyAlignment="1">
      <alignment horizontal="left"/>
    </xf>
    <xf numFmtId="0" fontId="64" fillId="0" borderId="0" xfId="275" applyFont="1" applyFill="1" applyBorder="1" applyAlignment="1">
      <alignment horizontal="center"/>
    </xf>
    <xf numFmtId="4" fontId="64" fillId="0" borderId="0" xfId="275" applyNumberFormat="1" applyFont="1" applyFill="1" applyAlignment="1">
      <alignment horizontal="right"/>
    </xf>
    <xf numFmtId="4" fontId="64" fillId="0" borderId="0" xfId="275" applyNumberFormat="1" applyFont="1" applyFill="1" applyBorder="1" applyAlignment="1">
      <alignment horizontal="right"/>
    </xf>
    <xf numFmtId="2" fontId="69" fillId="0" borderId="0" xfId="275" applyNumberFormat="1" applyFont="1" applyBorder="1" applyAlignment="1">
      <alignment horizontal="left" vertical="top"/>
    </xf>
    <xf numFmtId="0" fontId="62" fillId="0" borderId="0" xfId="275" applyFont="1" applyFill="1" applyBorder="1" applyAlignment="1">
      <alignment horizontal="justify" vertical="top"/>
    </xf>
    <xf numFmtId="0" fontId="64" fillId="0" borderId="0" xfId="275" applyFont="1" applyBorder="1" applyAlignment="1">
      <alignment horizontal="left"/>
    </xf>
    <xf numFmtId="0" fontId="64" fillId="0" borderId="0" xfId="275" applyFont="1" applyBorder="1" applyAlignment="1">
      <alignment horizontal="center"/>
    </xf>
    <xf numFmtId="4" fontId="64" fillId="0" borderId="0" xfId="275" applyNumberFormat="1" applyFont="1" applyBorder="1" applyAlignment="1">
      <alignment horizontal="right"/>
    </xf>
    <xf numFmtId="0" fontId="20" fillId="0" borderId="0" xfId="277">
      <alignment horizontal="justify" vertical="top" wrapText="1"/>
    </xf>
    <xf numFmtId="0" fontId="20" fillId="0" borderId="0" xfId="275" applyAlignment="1">
      <alignment horizontal="right"/>
    </xf>
    <xf numFmtId="0" fontId="20" fillId="0" borderId="0" xfId="275" applyFont="1" applyFill="1"/>
    <xf numFmtId="0" fontId="62" fillId="0" borderId="16" xfId="277" applyFont="1" applyBorder="1" applyProtection="1">
      <alignment horizontal="justify" vertical="top" wrapText="1"/>
      <protection locked="0"/>
    </xf>
    <xf numFmtId="0" fontId="62" fillId="0" borderId="16" xfId="277" applyFont="1" applyBorder="1" applyAlignment="1" applyProtection="1">
      <alignment horizontal="center" vertical="top" wrapText="1"/>
      <protection locked="0"/>
    </xf>
    <xf numFmtId="4" fontId="20" fillId="0" borderId="16" xfId="275" applyNumberFormat="1" applyBorder="1" applyProtection="1">
      <protection locked="0"/>
    </xf>
    <xf numFmtId="4" fontId="20" fillId="0" borderId="16" xfId="275" applyNumberFormat="1" applyBorder="1" applyAlignment="1" applyProtection="1">
      <alignment horizontal="right"/>
      <protection locked="0"/>
    </xf>
    <xf numFmtId="0" fontId="20" fillId="0" borderId="0" xfId="275" applyFont="1" applyAlignment="1">
      <alignment horizontal="right"/>
    </xf>
    <xf numFmtId="0" fontId="20" fillId="0" borderId="0" xfId="278">
      <alignment horizontal="justify" vertical="top" wrapText="1"/>
    </xf>
    <xf numFmtId="4" fontId="0" fillId="0" borderId="0" xfId="279" applyNumberFormat="1" applyFont="1"/>
    <xf numFmtId="4" fontId="0" fillId="0" borderId="0" xfId="279" applyNumberFormat="1" applyFont="1" applyBorder="1"/>
    <xf numFmtId="4" fontId="20" fillId="0" borderId="0" xfId="279" applyNumberFormat="1" applyFont="1" applyBorder="1"/>
    <xf numFmtId="0" fontId="20" fillId="0" borderId="0" xfId="275" applyFont="1" applyBorder="1"/>
    <xf numFmtId="0" fontId="20" fillId="0" borderId="0" xfId="275" applyFont="1" applyBorder="1" applyAlignment="1">
      <alignment horizontal="right"/>
    </xf>
    <xf numFmtId="4" fontId="20" fillId="0" borderId="0" xfId="275" applyNumberFormat="1" applyFont="1" applyBorder="1"/>
    <xf numFmtId="0" fontId="20" fillId="0" borderId="0" xfId="278" applyAlignment="1">
      <alignment horizontal="right" vertical="top" wrapText="1"/>
    </xf>
    <xf numFmtId="0" fontId="20" fillId="0" borderId="0" xfId="275" applyFont="1" applyFill="1" applyBorder="1" applyAlignment="1">
      <alignment horizontal="right"/>
    </xf>
    <xf numFmtId="4" fontId="20" fillId="0" borderId="0" xfId="275" applyNumberFormat="1" applyFont="1" applyFill="1" applyBorder="1"/>
    <xf numFmtId="2" fontId="65" fillId="0" borderId="0" xfId="275" applyNumberFormat="1" applyFont="1" applyFill="1" applyBorder="1" applyAlignment="1">
      <alignment horizontal="left" vertical="top"/>
    </xf>
    <xf numFmtId="4" fontId="20" fillId="0" borderId="16" xfId="275" applyNumberFormat="1" applyFill="1" applyBorder="1" applyProtection="1">
      <protection locked="0"/>
    </xf>
    <xf numFmtId="4" fontId="20" fillId="0" borderId="16" xfId="275" applyNumberFormat="1" applyFill="1" applyBorder="1" applyAlignment="1" applyProtection="1">
      <alignment horizontal="right"/>
      <protection locked="0"/>
    </xf>
    <xf numFmtId="4" fontId="20" fillId="0" borderId="0" xfId="279" applyNumberFormat="1" applyFont="1" applyFill="1" applyBorder="1"/>
    <xf numFmtId="0" fontId="62" fillId="0" borderId="0" xfId="277" applyFont="1" applyProtection="1">
      <alignment horizontal="justify" vertical="top" wrapText="1"/>
      <protection locked="0"/>
    </xf>
    <xf numFmtId="0" fontId="62" fillId="0" borderId="0" xfId="277" applyFont="1" applyAlignment="1" applyProtection="1">
      <alignment horizontal="center" vertical="top" wrapText="1"/>
      <protection locked="0"/>
    </xf>
    <xf numFmtId="4" fontId="20" fillId="0" borderId="0" xfId="275" applyNumberFormat="1" applyBorder="1" applyAlignment="1" applyProtection="1">
      <alignment horizontal="right"/>
      <protection locked="0"/>
    </xf>
    <xf numFmtId="4" fontId="20" fillId="0" borderId="0" xfId="275" applyNumberFormat="1" applyFill="1" applyBorder="1" applyProtection="1">
      <protection locked="0"/>
    </xf>
    <xf numFmtId="4" fontId="20" fillId="0" borderId="0" xfId="275" applyNumberFormat="1" applyFill="1" applyBorder="1" applyAlignment="1" applyProtection="1">
      <alignment horizontal="right"/>
      <protection locked="0"/>
    </xf>
    <xf numFmtId="0" fontId="20" fillId="0" borderId="0" xfId="275" applyFill="1" applyBorder="1"/>
    <xf numFmtId="4" fontId="20" fillId="0" borderId="0" xfId="275" applyNumberFormat="1" applyFill="1"/>
    <xf numFmtId="0" fontId="36" fillId="0" borderId="0" xfId="275" applyFont="1"/>
    <xf numFmtId="0" fontId="20" fillId="0" borderId="0" xfId="278" applyProtection="1">
      <alignment horizontal="justify" vertical="top" wrapText="1"/>
      <protection locked="0"/>
    </xf>
    <xf numFmtId="0" fontId="20" fillId="0" borderId="0" xfId="275" applyAlignment="1" applyProtection="1">
      <alignment horizontal="right"/>
      <protection locked="0"/>
    </xf>
    <xf numFmtId="0" fontId="20" fillId="0" borderId="0" xfId="280">
      <alignment horizontal="justify" vertical="top" wrapText="1"/>
    </xf>
    <xf numFmtId="44" fontId="20" fillId="0" borderId="0" xfId="275" applyNumberFormat="1" applyBorder="1"/>
    <xf numFmtId="0" fontId="20" fillId="0" borderId="0" xfId="275" applyFont="1" applyBorder="1" applyAlignment="1">
      <alignment horizontal="justify"/>
    </xf>
    <xf numFmtId="0" fontId="70" fillId="0" borderId="0" xfId="275" applyFont="1" applyBorder="1" applyAlignment="1">
      <alignment horizontal="justify" vertical="top"/>
    </xf>
    <xf numFmtId="0" fontId="62" fillId="0" borderId="39" xfId="281" applyFont="1" applyBorder="1"/>
    <xf numFmtId="0" fontId="64" fillId="0" borderId="41" xfId="275" applyFont="1" applyBorder="1" applyAlignment="1">
      <alignment horizontal="left"/>
    </xf>
    <xf numFmtId="0" fontId="64" fillId="0" borderId="41" xfId="275" applyFont="1" applyBorder="1" applyAlignment="1">
      <alignment horizontal="center"/>
    </xf>
    <xf numFmtId="4" fontId="64" fillId="0" borderId="41" xfId="275" applyNumberFormat="1" applyFont="1" applyBorder="1" applyAlignment="1">
      <alignment horizontal="right"/>
    </xf>
    <xf numFmtId="4" fontId="62" fillId="0" borderId="40" xfId="275" applyNumberFormat="1" applyFont="1" applyBorder="1" applyAlignment="1">
      <alignment horizontal="right"/>
    </xf>
    <xf numFmtId="0" fontId="65" fillId="0" borderId="0" xfId="281" applyFont="1"/>
    <xf numFmtId="0" fontId="65" fillId="0" borderId="0" xfId="275" applyFont="1" applyBorder="1" applyAlignment="1">
      <alignment horizontal="left"/>
    </xf>
    <xf numFmtId="0" fontId="65" fillId="0" borderId="0" xfId="275" applyFont="1" applyBorder="1" applyAlignment="1">
      <alignment horizontal="center"/>
    </xf>
    <xf numFmtId="4" fontId="65" fillId="0" borderId="0" xfId="275" applyNumberFormat="1" applyFont="1" applyBorder="1"/>
    <xf numFmtId="0" fontId="20" fillId="0" borderId="0" xfId="275" applyNumberFormat="1" applyBorder="1"/>
    <xf numFmtId="2" fontId="69" fillId="0" borderId="39" xfId="275" applyNumberFormat="1" applyFont="1" applyBorder="1" applyAlignment="1">
      <alignment horizontal="left" vertical="top"/>
    </xf>
    <xf numFmtId="0" fontId="20" fillId="0" borderId="0" xfId="275" applyFill="1" applyAlignment="1">
      <alignment horizontal="left"/>
    </xf>
    <xf numFmtId="49" fontId="62" fillId="0" borderId="0" xfId="275" applyNumberFormat="1" applyFont="1" applyFill="1" applyBorder="1"/>
    <xf numFmtId="0" fontId="62" fillId="0" borderId="0" xfId="275" applyFont="1" applyFill="1" applyBorder="1" applyAlignment="1">
      <alignment horizontal="left"/>
    </xf>
    <xf numFmtId="4" fontId="62" fillId="0" borderId="0" xfId="275" applyNumberFormat="1" applyFont="1" applyFill="1" applyBorder="1" applyAlignment="1">
      <alignment horizontal="left"/>
    </xf>
    <xf numFmtId="0" fontId="20" fillId="0" borderId="0" xfId="275" applyFill="1" applyAlignment="1">
      <alignment horizontal="right"/>
    </xf>
    <xf numFmtId="0" fontId="20" fillId="0" borderId="0" xfId="282" applyAlignment="1">
      <alignment horizontal="justify" vertical="top"/>
    </xf>
    <xf numFmtId="0" fontId="20" fillId="0" borderId="0" xfId="275" applyFont="1" applyFill="1" applyAlignment="1">
      <alignment horizontal="left"/>
    </xf>
    <xf numFmtId="0" fontId="62" fillId="0" borderId="0" xfId="282" applyFont="1" applyAlignment="1">
      <alignment horizontal="justify" vertical="top"/>
    </xf>
    <xf numFmtId="0" fontId="20" fillId="0" borderId="0" xfId="282" applyAlignment="1">
      <alignment horizontal="left" vertical="top"/>
    </xf>
    <xf numFmtId="0" fontId="20" fillId="0" borderId="0" xfId="282" applyAlignment="1">
      <alignment horizontal="right" vertical="top"/>
    </xf>
    <xf numFmtId="49" fontId="62" fillId="0" borderId="0" xfId="275" quotePrefix="1" applyNumberFormat="1" applyFont="1" applyBorder="1" applyAlignment="1">
      <alignment horizontal="justify" vertical="justify" wrapText="1"/>
    </xf>
    <xf numFmtId="0" fontId="71" fillId="0" borderId="0" xfId="275" quotePrefix="1" applyFont="1" applyBorder="1" applyAlignment="1">
      <alignment horizontal="justify" vertical="justify" wrapText="1"/>
    </xf>
    <xf numFmtId="49" fontId="20" fillId="0" borderId="0" xfId="275" quotePrefix="1" applyNumberFormat="1" applyFont="1" applyBorder="1" applyAlignment="1">
      <alignment horizontal="justify" vertical="justify" wrapText="1"/>
    </xf>
    <xf numFmtId="4" fontId="20" fillId="0" borderId="0" xfId="275" applyNumberFormat="1" applyFont="1" applyFill="1"/>
    <xf numFmtId="0" fontId="71" fillId="0" borderId="0" xfId="283" quotePrefix="1" applyFont="1" applyAlignment="1">
      <alignment horizontal="justify" vertical="justify" wrapText="1"/>
    </xf>
    <xf numFmtId="0" fontId="20" fillId="0" borderId="0" xfId="283" quotePrefix="1" applyFont="1" applyAlignment="1">
      <alignment horizontal="justify" vertical="justify" wrapText="1"/>
    </xf>
    <xf numFmtId="0" fontId="74" fillId="0" borderId="0" xfId="283" quotePrefix="1" applyFont="1"/>
    <xf numFmtId="2" fontId="20" fillId="0" borderId="0" xfId="275" applyNumberFormat="1" applyFont="1" applyFill="1" applyAlignment="1">
      <alignment horizontal="justify" vertical="justify" wrapText="1"/>
    </xf>
    <xf numFmtId="49" fontId="20" fillId="0" borderId="0" xfId="281" applyNumberFormat="1" applyAlignment="1">
      <alignment horizontal="justify" vertical="justify" wrapText="1"/>
    </xf>
    <xf numFmtId="167" fontId="20" fillId="0" borderId="0" xfId="275" applyNumberFormat="1" applyFont="1"/>
    <xf numFmtId="49" fontId="20" fillId="0" borderId="0" xfId="275" applyNumberFormat="1" applyFont="1" applyBorder="1" applyAlignment="1" applyProtection="1">
      <alignment horizontal="justify" wrapText="1"/>
    </xf>
    <xf numFmtId="4" fontId="20" fillId="0" borderId="0" xfId="275" applyNumberFormat="1" applyFont="1" applyProtection="1"/>
    <xf numFmtId="0" fontId="20" fillId="0" borderId="0" xfId="275" applyFont="1" applyProtection="1"/>
    <xf numFmtId="49" fontId="20" fillId="0" borderId="0" xfId="275" applyNumberFormat="1" applyFont="1" applyBorder="1" applyAlignment="1" applyProtection="1">
      <alignment horizontal="left" wrapText="1"/>
    </xf>
    <xf numFmtId="49" fontId="20" fillId="0" borderId="0" xfId="275" applyNumberFormat="1" applyFont="1" applyBorder="1" applyAlignment="1" applyProtection="1">
      <alignment horizontal="right" wrapText="1"/>
    </xf>
    <xf numFmtId="49" fontId="20" fillId="0" borderId="0" xfId="275" applyNumberFormat="1" applyFont="1" applyFill="1" applyBorder="1" applyAlignment="1" applyProtection="1">
      <alignment horizontal="justify" wrapText="1"/>
    </xf>
    <xf numFmtId="0" fontId="20" fillId="0" borderId="0" xfId="275" applyFont="1" applyFill="1" applyAlignment="1">
      <alignment horizontal="right"/>
    </xf>
    <xf numFmtId="0" fontId="62" fillId="0" borderId="0" xfId="277" applyFont="1">
      <alignment horizontal="justify" vertical="top" wrapText="1"/>
    </xf>
    <xf numFmtId="4" fontId="20" fillId="0" borderId="0" xfId="277" applyNumberFormat="1">
      <alignment horizontal="justify" vertical="top" wrapText="1"/>
    </xf>
    <xf numFmtId="0" fontId="20" fillId="0" borderId="0" xfId="275" applyBorder="1" applyAlignment="1">
      <alignment horizontal="right"/>
    </xf>
    <xf numFmtId="0" fontId="20" fillId="0" borderId="0" xfId="275" applyFill="1" applyProtection="1">
      <protection locked="0"/>
    </xf>
    <xf numFmtId="4" fontId="20" fillId="0" borderId="0" xfId="275" applyNumberFormat="1" applyFont="1" applyFill="1" applyProtection="1"/>
    <xf numFmtId="0" fontId="20" fillId="0" borderId="0" xfId="275" applyFont="1" applyFill="1" applyProtection="1"/>
    <xf numFmtId="0" fontId="68" fillId="0" borderId="0" xfId="282" applyFont="1" applyAlignment="1">
      <alignment horizontal="justify" vertical="top"/>
    </xf>
    <xf numFmtId="0" fontId="20" fillId="0" borderId="0" xfId="275" applyFill="1" applyBorder="1" applyAlignment="1">
      <alignment horizontal="left"/>
    </xf>
    <xf numFmtId="0" fontId="20" fillId="0" borderId="0" xfId="275" applyFill="1" applyBorder="1" applyAlignment="1">
      <alignment horizontal="center"/>
    </xf>
    <xf numFmtId="4" fontId="20" fillId="0" borderId="0" xfId="275" applyNumberFormat="1" applyFill="1" applyBorder="1"/>
    <xf numFmtId="0" fontId="20" fillId="0" borderId="0" xfId="277" applyProtection="1">
      <alignment horizontal="justify" vertical="top" wrapText="1"/>
      <protection locked="0"/>
    </xf>
    <xf numFmtId="4" fontId="20" fillId="0" borderId="0" xfId="275" applyNumberFormat="1" applyFill="1" applyProtection="1">
      <protection locked="0"/>
    </xf>
    <xf numFmtId="4" fontId="20" fillId="0" borderId="0" xfId="275" applyNumberFormat="1" applyFont="1" applyBorder="1" applyProtection="1">
      <protection locked="0"/>
    </xf>
    <xf numFmtId="0" fontId="20" fillId="0" borderId="0" xfId="275" applyFont="1" applyBorder="1" applyProtection="1">
      <protection locked="0"/>
    </xf>
    <xf numFmtId="0" fontId="20" fillId="0" borderId="0" xfId="275" applyFont="1" applyProtection="1">
      <protection locked="0"/>
    </xf>
    <xf numFmtId="0" fontId="0" fillId="0" borderId="0" xfId="278" applyFont="1">
      <alignment horizontal="justify" vertical="top" wrapText="1"/>
    </xf>
    <xf numFmtId="49" fontId="20" fillId="0" borderId="0" xfId="275" applyNumberFormat="1" applyFont="1" applyFill="1" applyAlignment="1">
      <alignment horizontal="justify" wrapText="1"/>
    </xf>
    <xf numFmtId="0" fontId="62" fillId="0" borderId="0" xfId="275" applyFont="1" applyBorder="1" applyAlignment="1">
      <alignment horizontal="left"/>
    </xf>
    <xf numFmtId="4" fontId="62" fillId="0" borderId="0" xfId="275" applyNumberFormat="1" applyFont="1" applyBorder="1" applyAlignment="1">
      <alignment horizontal="left"/>
    </xf>
    <xf numFmtId="0" fontId="62" fillId="0" borderId="0" xfId="281" applyFont="1"/>
    <xf numFmtId="4" fontId="62" fillId="0" borderId="0" xfId="275" applyNumberFormat="1" applyFont="1" applyBorder="1" applyAlignment="1">
      <alignment horizontal="right"/>
    </xf>
    <xf numFmtId="0" fontId="68" fillId="0" borderId="0" xfId="275" applyFont="1" applyFill="1" applyBorder="1"/>
    <xf numFmtId="2" fontId="65" fillId="0" borderId="39" xfId="275" applyNumberFormat="1" applyFont="1" applyFill="1" applyBorder="1" applyAlignment="1">
      <alignment horizontal="left" vertical="top"/>
    </xf>
    <xf numFmtId="0" fontId="65" fillId="0" borderId="40" xfId="275" applyFont="1" applyFill="1" applyBorder="1" applyAlignment="1">
      <alignment horizontal="justify" vertical="center"/>
    </xf>
    <xf numFmtId="0" fontId="68" fillId="0" borderId="0" xfId="275" applyFont="1" applyFill="1" applyBorder="1" applyAlignment="1">
      <alignment horizontal="left"/>
    </xf>
    <xf numFmtId="3" fontId="68" fillId="0" borderId="0" xfId="275" applyNumberFormat="1" applyFont="1" applyFill="1" applyBorder="1" applyAlignment="1">
      <alignment horizontal="center"/>
    </xf>
    <xf numFmtId="4" fontId="68" fillId="0" borderId="0" xfId="275" applyNumberFormat="1" applyFont="1" applyFill="1" applyBorder="1"/>
    <xf numFmtId="0" fontId="20" fillId="0" borderId="0" xfId="275" applyFont="1" applyFill="1" applyAlignment="1">
      <alignment horizontal="justify" vertical="center" wrapText="1"/>
    </xf>
    <xf numFmtId="49" fontId="20" fillId="0" borderId="0" xfId="275" quotePrefix="1" applyNumberFormat="1" applyFont="1" applyAlignment="1">
      <alignment horizontal="justify" vertical="justify" wrapText="1"/>
    </xf>
    <xf numFmtId="4" fontId="20" fillId="0" borderId="0" xfId="275" applyNumberFormat="1" applyFont="1" applyFill="1" applyBorder="1" applyProtection="1">
      <protection locked="0"/>
    </xf>
    <xf numFmtId="4" fontId="20" fillId="0" borderId="0" xfId="275" applyNumberFormat="1" applyFont="1" applyBorder="1" applyAlignment="1" applyProtection="1">
      <alignment horizontal="right"/>
      <protection locked="0"/>
    </xf>
    <xf numFmtId="49" fontId="62" fillId="0" borderId="0" xfId="275" quotePrefix="1" applyNumberFormat="1" applyFont="1" applyAlignment="1">
      <alignment horizontal="justify" vertical="justify" wrapText="1"/>
    </xf>
    <xf numFmtId="49" fontId="20" fillId="0" borderId="0" xfId="275" applyNumberFormat="1" applyFont="1" applyAlignment="1">
      <alignment horizontal="justify" vertical="justify" wrapText="1"/>
    </xf>
    <xf numFmtId="49" fontId="20" fillId="0" borderId="0" xfId="275" quotePrefix="1" applyNumberFormat="1" applyFont="1" applyAlignment="1">
      <alignment horizontal="justify"/>
    </xf>
    <xf numFmtId="49" fontId="20" fillId="0" borderId="0" xfId="275" applyNumberFormat="1" applyFont="1" applyAlignment="1">
      <alignment horizontal="justify"/>
    </xf>
    <xf numFmtId="0" fontId="71" fillId="0" borderId="0" xfId="275" quotePrefix="1" applyFont="1" applyAlignment="1">
      <alignment horizontal="justify"/>
    </xf>
    <xf numFmtId="4" fontId="20" fillId="0" borderId="0" xfId="275" applyNumberFormat="1" applyFont="1" applyProtection="1">
      <protection locked="0"/>
    </xf>
    <xf numFmtId="0" fontId="71" fillId="0" borderId="0" xfId="275" quotePrefix="1" applyFont="1" applyAlignment="1">
      <alignment horizontal="justify" vertical="justify" wrapText="1"/>
    </xf>
    <xf numFmtId="49" fontId="74" fillId="0" borderId="0" xfId="275" applyNumberFormat="1" applyFont="1"/>
    <xf numFmtId="0" fontId="20" fillId="0" borderId="0" xfId="275" quotePrefix="1" applyFont="1" applyAlignment="1">
      <alignment horizontal="justify" vertical="justify" wrapText="1"/>
    </xf>
    <xf numFmtId="0" fontId="73" fillId="0" borderId="0" xfId="284" quotePrefix="1" applyFont="1" applyAlignment="1">
      <alignment horizontal="justify" vertical="justify" wrapText="1"/>
    </xf>
    <xf numFmtId="49" fontId="20" fillId="0" borderId="0" xfId="275" applyNumberFormat="1" applyFont="1"/>
    <xf numFmtId="0" fontId="20" fillId="0" borderId="0" xfId="275" applyFont="1" applyFill="1" applyProtection="1">
      <protection locked="0"/>
    </xf>
    <xf numFmtId="0" fontId="20" fillId="0" borderId="0" xfId="275" applyFont="1" applyFill="1" applyBorder="1" applyProtection="1">
      <protection locked="0"/>
    </xf>
    <xf numFmtId="0" fontId="20" fillId="0" borderId="0" xfId="275" applyFill="1" applyAlignment="1">
      <alignment horizontal="justify"/>
    </xf>
    <xf numFmtId="0" fontId="20" fillId="0" borderId="0" xfId="275" applyFont="1" applyFill="1" applyBorder="1"/>
    <xf numFmtId="0" fontId="20" fillId="0" borderId="0" xfId="275" quotePrefix="1" applyFont="1" applyFill="1" applyAlignment="1">
      <alignment horizontal="justify" vertical="justify" wrapText="1"/>
    </xf>
    <xf numFmtId="4" fontId="20" fillId="0" borderId="0" xfId="275" applyNumberFormat="1" applyFont="1" applyFill="1" applyAlignment="1">
      <alignment horizontal="justify" vertical="center" wrapText="1"/>
    </xf>
    <xf numFmtId="0" fontId="68" fillId="0" borderId="0" xfId="275" applyFont="1" applyBorder="1" applyAlignment="1">
      <alignment horizontal="justify" vertical="center"/>
    </xf>
    <xf numFmtId="0" fontId="68" fillId="0" borderId="0" xfId="275" applyFont="1" applyBorder="1" applyAlignment="1">
      <alignment horizontal="left"/>
    </xf>
    <xf numFmtId="0" fontId="68" fillId="0" borderId="0" xfId="275" applyFont="1" applyBorder="1" applyAlignment="1">
      <alignment horizontal="center"/>
    </xf>
    <xf numFmtId="0" fontId="65" fillId="0" borderId="39" xfId="281" applyFont="1" applyBorder="1"/>
    <xf numFmtId="0" fontId="65" fillId="0" borderId="41" xfId="275" applyFont="1" applyBorder="1" applyAlignment="1">
      <alignment horizontal="left"/>
    </xf>
    <xf numFmtId="0" fontId="65" fillId="0" borderId="41" xfId="275" applyFont="1" applyBorder="1" applyAlignment="1">
      <alignment horizontal="center"/>
    </xf>
    <xf numFmtId="4" fontId="65" fillId="0" borderId="41" xfId="275" applyNumberFormat="1" applyFont="1" applyBorder="1"/>
    <xf numFmtId="4" fontId="65" fillId="0" borderId="40" xfId="275" applyNumberFormat="1" applyFont="1" applyBorder="1"/>
    <xf numFmtId="0" fontId="20" fillId="0" borderId="0" xfId="275" applyBorder="1" applyAlignment="1" applyProtection="1">
      <alignment horizontal="right"/>
      <protection locked="0"/>
    </xf>
    <xf numFmtId="4" fontId="62" fillId="0" borderId="0" xfId="275" applyNumberFormat="1" applyFont="1" applyBorder="1" applyProtection="1">
      <protection locked="0"/>
    </xf>
    <xf numFmtId="3" fontId="20" fillId="0" borderId="0" xfId="275" applyNumberFormat="1" applyFont="1" applyFill="1" applyAlignment="1" applyProtection="1">
      <alignment horizontal="justify" wrapText="1"/>
    </xf>
    <xf numFmtId="49" fontId="20" fillId="0" borderId="0" xfId="277" applyNumberFormat="1">
      <alignment horizontal="justify" vertical="top" wrapText="1"/>
    </xf>
    <xf numFmtId="4" fontId="20" fillId="0" borderId="0" xfId="275" applyNumberFormat="1" applyFill="1" applyProtection="1"/>
    <xf numFmtId="0" fontId="62" fillId="0" borderId="0" xfId="275" applyFont="1" applyBorder="1" applyAlignment="1">
      <alignment horizontal="right"/>
    </xf>
    <xf numFmtId="0" fontId="62" fillId="0" borderId="0" xfId="275" applyFont="1" applyBorder="1"/>
    <xf numFmtId="2" fontId="20" fillId="0" borderId="0" xfId="275" applyNumberFormat="1" applyAlignment="1">
      <alignment horizontal="left" vertical="top"/>
    </xf>
    <xf numFmtId="0" fontId="64" fillId="0" borderId="0" xfId="275" applyFont="1" applyAlignment="1">
      <alignment vertical="top" wrapText="1"/>
    </xf>
    <xf numFmtId="0" fontId="64" fillId="0" borderId="0" xfId="275" applyFont="1"/>
    <xf numFmtId="4" fontId="64" fillId="0" borderId="0" xfId="275" applyNumberFormat="1" applyFont="1"/>
    <xf numFmtId="0" fontId="78" fillId="0" borderId="0" xfId="275" applyFont="1" applyAlignment="1">
      <alignment vertical="top" wrapText="1"/>
    </xf>
    <xf numFmtId="0" fontId="62" fillId="0" borderId="0" xfId="275" applyFont="1" applyBorder="1" applyAlignment="1">
      <alignment horizontal="justify" vertical="center"/>
    </xf>
    <xf numFmtId="0" fontId="62" fillId="0" borderId="0" xfId="275" applyFont="1" applyBorder="1" applyAlignment="1">
      <alignment horizontal="center"/>
    </xf>
    <xf numFmtId="4" fontId="62" fillId="0" borderId="0" xfId="275" applyNumberFormat="1" applyFont="1" applyBorder="1"/>
    <xf numFmtId="2" fontId="62" fillId="0" borderId="39" xfId="275" applyNumberFormat="1" applyFont="1" applyBorder="1" applyAlignment="1">
      <alignment horizontal="left" vertical="top"/>
    </xf>
    <xf numFmtId="2" fontId="62" fillId="0" borderId="41" xfId="275" applyNumberFormat="1" applyFont="1" applyBorder="1" applyAlignment="1">
      <alignment horizontal="left" vertical="top"/>
    </xf>
    <xf numFmtId="0" fontId="62" fillId="0" borderId="41" xfId="275" applyFont="1" applyBorder="1" applyAlignment="1">
      <alignment horizontal="left"/>
    </xf>
    <xf numFmtId="0" fontId="62" fillId="0" borderId="41" xfId="275" applyFont="1" applyBorder="1" applyAlignment="1">
      <alignment horizontal="center"/>
    </xf>
    <xf numFmtId="4" fontId="62" fillId="0" borderId="41" xfId="275" applyNumberFormat="1" applyFont="1" applyBorder="1"/>
    <xf numFmtId="4" fontId="62" fillId="0" borderId="40" xfId="275" applyNumberFormat="1" applyFont="1" applyBorder="1"/>
    <xf numFmtId="0" fontId="20" fillId="0" borderId="41" xfId="275" applyBorder="1" applyAlignment="1">
      <alignment horizontal="left"/>
    </xf>
    <xf numFmtId="0" fontId="20" fillId="0" borderId="41" xfId="275" applyBorder="1" applyAlignment="1">
      <alignment horizontal="center"/>
    </xf>
    <xf numFmtId="4" fontId="20" fillId="0" borderId="41" xfId="275" applyNumberFormat="1" applyBorder="1"/>
    <xf numFmtId="0" fontId="62" fillId="0" borderId="41" xfId="275" applyFont="1" applyBorder="1" applyAlignment="1">
      <alignment horizontal="justify" vertical="center"/>
    </xf>
    <xf numFmtId="2" fontId="79" fillId="0" borderId="0" xfId="275" applyNumberFormat="1" applyFont="1" applyBorder="1" applyAlignment="1">
      <alignment horizontal="left" vertical="top"/>
    </xf>
    <xf numFmtId="0" fontId="79" fillId="0" borderId="39" xfId="275" applyFont="1" applyBorder="1" applyAlignment="1">
      <alignment horizontal="justify" vertical="center"/>
    </xf>
    <xf numFmtId="0" fontId="79" fillId="0" borderId="41" xfId="275" applyFont="1" applyBorder="1" applyAlignment="1">
      <alignment horizontal="left"/>
    </xf>
    <xf numFmtId="0" fontId="79" fillId="0" borderId="41" xfId="275" applyFont="1" applyBorder="1" applyAlignment="1">
      <alignment horizontal="center"/>
    </xf>
    <xf numFmtId="4" fontId="79" fillId="0" borderId="41" xfId="275" applyNumberFormat="1" applyFont="1" applyBorder="1"/>
    <xf numFmtId="4" fontId="79" fillId="0" borderId="40" xfId="275" applyNumberFormat="1" applyFont="1" applyBorder="1"/>
    <xf numFmtId="0" fontId="80" fillId="0" borderId="0" xfId="275" applyFont="1"/>
    <xf numFmtId="167" fontId="80" fillId="0" borderId="0" xfId="275" applyNumberFormat="1" applyFont="1"/>
    <xf numFmtId="0" fontId="79" fillId="0" borderId="0" xfId="275" applyFont="1" applyBorder="1" applyAlignment="1">
      <alignment horizontal="justify" vertical="center"/>
    </xf>
    <xf numFmtId="0" fontId="79" fillId="0" borderId="0" xfId="275" applyFont="1" applyBorder="1" applyAlignment="1">
      <alignment horizontal="left"/>
    </xf>
    <xf numFmtId="0" fontId="79" fillId="0" borderId="0" xfId="275" applyFont="1" applyBorder="1" applyAlignment="1">
      <alignment horizontal="center"/>
    </xf>
    <xf numFmtId="4" fontId="79" fillId="0" borderId="0" xfId="275" applyNumberFormat="1" applyFont="1" applyBorder="1"/>
    <xf numFmtId="0" fontId="80" fillId="0" borderId="0" xfId="275" applyFont="1" applyBorder="1" applyAlignment="1">
      <alignment horizontal="justify" vertical="center"/>
    </xf>
    <xf numFmtId="0" fontId="80" fillId="0" borderId="0" xfId="275" applyFont="1" applyBorder="1" applyAlignment="1">
      <alignment horizontal="left"/>
    </xf>
    <xf numFmtId="0" fontId="80" fillId="0" borderId="0" xfId="275" applyFont="1" applyBorder="1" applyAlignment="1">
      <alignment horizontal="center"/>
    </xf>
    <xf numFmtId="4" fontId="80" fillId="0" borderId="0" xfId="275" applyNumberFormat="1" applyFont="1" applyBorder="1"/>
    <xf numFmtId="0" fontId="20" fillId="0" borderId="0" xfId="275" applyFont="1" applyBorder="1" applyAlignment="1">
      <alignment horizontal="justify" vertical="center"/>
    </xf>
    <xf numFmtId="0" fontId="62" fillId="0" borderId="0" xfId="275" applyFont="1" applyBorder="1" applyAlignment="1">
      <alignment horizontal="center" vertical="top"/>
    </xf>
    <xf numFmtId="0" fontId="81" fillId="0" borderId="0" xfId="275" applyFont="1" applyAlignment="1">
      <alignment horizontal="left" vertical="top"/>
    </xf>
    <xf numFmtId="0" fontId="67" fillId="0" borderId="0" xfId="275" applyFont="1" applyAlignment="1">
      <alignment vertical="center" wrapText="1"/>
    </xf>
    <xf numFmtId="0" fontId="62" fillId="0" borderId="0" xfId="275" applyFont="1" applyAlignment="1">
      <alignment vertical="center" wrapText="1"/>
    </xf>
    <xf numFmtId="0" fontId="20" fillId="0" borderId="0" xfId="281" applyAlignment="1">
      <alignment wrapText="1"/>
    </xf>
    <xf numFmtId="0" fontId="20" fillId="0" borderId="0" xfId="281"/>
    <xf numFmtId="4" fontId="20" fillId="0" borderId="0" xfId="281" applyNumberFormat="1"/>
    <xf numFmtId="0" fontId="20" fillId="0" borderId="0" xfId="281" applyAlignment="1">
      <alignment vertical="top"/>
    </xf>
    <xf numFmtId="0" fontId="20" fillId="0" borderId="0" xfId="281" applyAlignment="1">
      <alignment horizontal="justify" vertical="top" wrapText="1"/>
    </xf>
    <xf numFmtId="0" fontId="20" fillId="0" borderId="0" xfId="281" applyAlignment="1">
      <alignment horizontal="left" vertical="top"/>
    </xf>
    <xf numFmtId="0" fontId="20" fillId="0" borderId="0" xfId="281" applyAlignment="1">
      <alignment horizontal="right" vertical="top"/>
    </xf>
    <xf numFmtId="4" fontId="20" fillId="0" borderId="0" xfId="281" applyNumberFormat="1" applyAlignment="1">
      <alignment horizontal="right" vertical="top"/>
    </xf>
    <xf numFmtId="4" fontId="20" fillId="0" borderId="0" xfId="281" applyNumberFormat="1" applyAlignment="1">
      <alignment vertical="top"/>
    </xf>
    <xf numFmtId="0" fontId="62" fillId="0" borderId="0" xfId="281" applyFont="1" applyAlignment="1">
      <alignment horizontal="justify" vertical="top" wrapText="1"/>
    </xf>
    <xf numFmtId="49" fontId="20" fillId="0" borderId="0" xfId="281" applyNumberFormat="1" applyAlignment="1">
      <alignment horizontal="right" vertical="top"/>
    </xf>
    <xf numFmtId="49" fontId="62" fillId="0" borderId="0" xfId="281" applyNumberFormat="1" applyFont="1" applyAlignment="1">
      <alignment horizontal="right" vertical="top"/>
    </xf>
    <xf numFmtId="0" fontId="62" fillId="0" borderId="0" xfId="281" applyFont="1" applyAlignment="1">
      <alignment wrapText="1"/>
    </xf>
    <xf numFmtId="0" fontId="62" fillId="0" borderId="0" xfId="281" applyFont="1" applyAlignment="1">
      <alignment horizontal="right" vertical="top"/>
    </xf>
    <xf numFmtId="168" fontId="20" fillId="0" borderId="0" xfId="281" applyNumberFormat="1"/>
    <xf numFmtId="0" fontId="20" fillId="0" borderId="0" xfId="281" applyAlignment="1">
      <alignment vertical="top" wrapText="1"/>
    </xf>
    <xf numFmtId="3" fontId="20" fillId="0" borderId="0" xfId="281" applyNumberFormat="1"/>
    <xf numFmtId="0" fontId="20" fillId="0" borderId="0" xfId="281" applyAlignment="1">
      <alignment vertical="center" wrapText="1"/>
    </xf>
    <xf numFmtId="0" fontId="20" fillId="0" borderId="0" xfId="281" applyAlignment="1">
      <alignment vertical="center"/>
    </xf>
    <xf numFmtId="4" fontId="20" fillId="0" borderId="0" xfId="281" applyNumberFormat="1" applyAlignment="1">
      <alignment vertical="center"/>
    </xf>
    <xf numFmtId="49" fontId="62" fillId="0" borderId="0" xfId="281" applyNumberFormat="1" applyFont="1" applyAlignment="1">
      <alignment horizontal="right" vertical="top" wrapText="1"/>
    </xf>
    <xf numFmtId="4" fontId="20" fillId="0" borderId="0" xfId="281" applyNumberFormat="1" applyAlignment="1">
      <alignment vertical="top" wrapText="1"/>
    </xf>
    <xf numFmtId="49" fontId="20" fillId="0" borderId="0" xfId="281" applyNumberFormat="1" applyAlignment="1">
      <alignment horizontal="right" vertical="top" wrapText="1"/>
    </xf>
    <xf numFmtId="0" fontId="36" fillId="0" borderId="0" xfId="281" applyFont="1" applyAlignment="1">
      <alignment horizontal="right" vertical="top" wrapText="1"/>
    </xf>
    <xf numFmtId="1" fontId="36" fillId="0" borderId="0" xfId="281" applyNumberFormat="1" applyFont="1" applyAlignment="1">
      <alignment horizontal="center" vertical="top" wrapText="1"/>
    </xf>
    <xf numFmtId="4" fontId="36" fillId="0" borderId="0" xfId="281" applyNumberFormat="1" applyFont="1" applyAlignment="1">
      <alignment vertical="top" wrapText="1"/>
    </xf>
    <xf numFmtId="0" fontId="36" fillId="0" borderId="0" xfId="281" applyFont="1" applyAlignment="1">
      <alignment vertical="top" wrapText="1"/>
    </xf>
    <xf numFmtId="0" fontId="36" fillId="0" borderId="0" xfId="281" applyFont="1" applyAlignment="1">
      <alignment horizontal="right" vertical="top"/>
    </xf>
    <xf numFmtId="1" fontId="36" fillId="0" borderId="0" xfId="281" applyNumberFormat="1" applyFont="1" applyAlignment="1">
      <alignment horizontal="center" vertical="top"/>
    </xf>
    <xf numFmtId="4" fontId="36" fillId="0" borderId="0" xfId="281" applyNumberFormat="1" applyFont="1" applyAlignment="1">
      <alignment vertical="top"/>
    </xf>
    <xf numFmtId="0" fontId="36" fillId="0" borderId="0" xfId="281" applyFont="1" applyAlignment="1">
      <alignment vertical="top"/>
    </xf>
    <xf numFmtId="0" fontId="73" fillId="0" borderId="0" xfId="281" applyFont="1" applyAlignment="1">
      <alignment vertical="top" wrapText="1"/>
    </xf>
    <xf numFmtId="49" fontId="85" fillId="0" borderId="0" xfId="281" applyNumberFormat="1" applyFont="1" applyAlignment="1">
      <alignment horizontal="right" vertical="top"/>
    </xf>
    <xf numFmtId="49" fontId="85" fillId="0" borderId="0" xfId="281" applyNumberFormat="1" applyFont="1" applyAlignment="1">
      <alignment horizontal="left" vertical="top"/>
    </xf>
    <xf numFmtId="0" fontId="62" fillId="0" borderId="0" xfId="281" applyFont="1" applyAlignment="1">
      <alignment vertical="top" wrapText="1"/>
    </xf>
    <xf numFmtId="4" fontId="62" fillId="0" borderId="0" xfId="281" applyNumberFormat="1" applyFont="1"/>
    <xf numFmtId="0" fontId="20" fillId="0" borderId="0" xfId="281" applyAlignment="1">
      <alignment wrapText="1" shrinkToFit="1"/>
    </xf>
    <xf numFmtId="4" fontId="20" fillId="0" borderId="0" xfId="281" applyNumberFormat="1" applyAlignment="1">
      <alignment wrapText="1" shrinkToFit="1"/>
    </xf>
    <xf numFmtId="0" fontId="36" fillId="0" borderId="0" xfId="281" applyFont="1"/>
    <xf numFmtId="0" fontId="20" fillId="0" borderId="0" xfId="281" applyAlignment="1">
      <alignment horizontal="right" vertical="top" wrapText="1"/>
    </xf>
    <xf numFmtId="1" fontId="20" fillId="0" borderId="0" xfId="281" applyNumberFormat="1" applyAlignment="1">
      <alignment horizontal="center" vertical="top" wrapText="1"/>
    </xf>
    <xf numFmtId="0" fontId="86" fillId="0" borderId="0" xfId="281" applyFont="1"/>
    <xf numFmtId="3" fontId="86" fillId="0" borderId="0" xfId="281" applyNumberFormat="1" applyFont="1"/>
    <xf numFmtId="4" fontId="86" fillId="0" borderId="0" xfId="281" applyNumberFormat="1" applyFont="1"/>
    <xf numFmtId="49" fontId="75" fillId="0" borderId="0" xfId="281" applyNumberFormat="1" applyFont="1" applyAlignment="1">
      <alignment horizontal="justify" vertical="top" wrapText="1"/>
    </xf>
    <xf numFmtId="0" fontId="36" fillId="0" borderId="0" xfId="281" applyFont="1" applyAlignment="1">
      <alignment horizontal="right"/>
    </xf>
    <xf numFmtId="1" fontId="36" fillId="0" borderId="0" xfId="281" applyNumberFormat="1" applyFont="1" applyAlignment="1">
      <alignment horizontal="right"/>
    </xf>
    <xf numFmtId="2" fontId="36" fillId="0" borderId="0" xfId="281" applyNumberFormat="1" applyFont="1" applyAlignment="1">
      <alignment horizontal="right"/>
    </xf>
    <xf numFmtId="49" fontId="20" fillId="0" borderId="0" xfId="281" applyNumberFormat="1" applyAlignment="1">
      <alignment horizontal="justify" vertical="top" wrapText="1"/>
    </xf>
    <xf numFmtId="0" fontId="20" fillId="24" borderId="0" xfId="281" applyFill="1" applyAlignment="1">
      <alignment horizontal="left" vertical="top" wrapText="1"/>
    </xf>
    <xf numFmtId="3" fontId="36" fillId="0" borderId="0" xfId="281" applyNumberFormat="1" applyFont="1"/>
    <xf numFmtId="4" fontId="36" fillId="0" borderId="0" xfId="281" applyNumberFormat="1" applyFont="1"/>
    <xf numFmtId="49" fontId="36" fillId="0" borderId="0" xfId="281" applyNumberFormat="1" applyFont="1" applyAlignment="1">
      <alignment horizontal="right" vertical="top"/>
    </xf>
    <xf numFmtId="0" fontId="87" fillId="24" borderId="42" xfId="281" applyFont="1" applyFill="1" applyBorder="1" applyAlignment="1">
      <alignment horizontal="justify" vertical="top" wrapText="1"/>
    </xf>
    <xf numFmtId="49" fontId="87" fillId="0" borderId="0" xfId="281" applyNumberFormat="1" applyFont="1" applyAlignment="1">
      <alignment horizontal="right" vertical="top"/>
    </xf>
    <xf numFmtId="0" fontId="88" fillId="0" borderId="0" xfId="281" applyFont="1" applyAlignment="1">
      <alignment horizontal="justify" vertical="top" wrapText="1"/>
    </xf>
    <xf numFmtId="0" fontId="89" fillId="0" borderId="0" xfId="281" applyFont="1"/>
    <xf numFmtId="3" fontId="89" fillId="0" borderId="0" xfId="281" applyNumberFormat="1" applyFont="1"/>
    <xf numFmtId="4" fontId="89" fillId="0" borderId="0" xfId="281" applyNumberFormat="1" applyFont="1"/>
    <xf numFmtId="0" fontId="20" fillId="0" borderId="0" xfId="281" applyAlignment="1">
      <alignment horizontal="right"/>
    </xf>
    <xf numFmtId="1" fontId="20" fillId="0" borderId="0" xfId="281" applyNumberFormat="1" applyAlignment="1">
      <alignment horizontal="right"/>
    </xf>
    <xf numFmtId="2" fontId="20" fillId="0" borderId="0" xfId="281" applyNumberFormat="1" applyAlignment="1">
      <alignment horizontal="right"/>
    </xf>
    <xf numFmtId="0" fontId="90" fillId="0" borderId="0" xfId="281" applyFont="1" applyAlignment="1">
      <alignment horizontal="justify" vertical="top" wrapText="1"/>
    </xf>
    <xf numFmtId="0" fontId="91" fillId="0" borderId="0" xfId="281" applyFont="1"/>
    <xf numFmtId="3" fontId="91" fillId="0" borderId="0" xfId="281" applyNumberFormat="1" applyFont="1"/>
    <xf numFmtId="4" fontId="91" fillId="0" borderId="0" xfId="281" applyNumberFormat="1" applyFont="1"/>
    <xf numFmtId="49" fontId="92" fillId="0" borderId="0" xfId="281" applyNumberFormat="1" applyFont="1" applyAlignment="1">
      <alignment horizontal="justify" vertical="top" wrapText="1"/>
    </xf>
    <xf numFmtId="0" fontId="90" fillId="0" borderId="0" xfId="281" applyFont="1" applyAlignment="1">
      <alignment horizontal="right"/>
    </xf>
    <xf numFmtId="1" fontId="90" fillId="0" borderId="0" xfId="281" applyNumberFormat="1" applyFont="1" applyAlignment="1">
      <alignment horizontal="right"/>
    </xf>
    <xf numFmtId="2" fontId="90" fillId="0" borderId="0" xfId="281" applyNumberFormat="1" applyFont="1" applyAlignment="1">
      <alignment horizontal="right"/>
    </xf>
    <xf numFmtId="49" fontId="90" fillId="0" borderId="0" xfId="281" applyNumberFormat="1" applyFont="1" applyAlignment="1">
      <alignment horizontal="justify" vertical="top" wrapText="1"/>
    </xf>
    <xf numFmtId="0" fontId="90" fillId="24" borderId="0" xfId="281" applyFont="1" applyFill="1" applyAlignment="1">
      <alignment horizontal="left" vertical="top" wrapText="1"/>
    </xf>
    <xf numFmtId="0" fontId="90" fillId="0" borderId="0" xfId="281" applyFont="1"/>
    <xf numFmtId="3" fontId="90" fillId="0" borderId="0" xfId="281" applyNumberFormat="1" applyFont="1"/>
    <xf numFmtId="4" fontId="90" fillId="0" borderId="0" xfId="281" applyNumberFormat="1" applyFont="1"/>
    <xf numFmtId="0" fontId="20" fillId="0" borderId="0" xfId="281" applyAlignment="1">
      <alignment horizontal="left" vertical="top" wrapText="1"/>
    </xf>
    <xf numFmtId="3" fontId="20" fillId="0" borderId="0" xfId="281" applyNumberFormat="1" applyAlignment="1">
      <alignment horizontal="right"/>
    </xf>
    <xf numFmtId="4" fontId="20" fillId="0" borderId="0" xfId="281" applyNumberFormat="1" applyAlignment="1">
      <alignment horizontal="right"/>
    </xf>
    <xf numFmtId="0" fontId="20" fillId="0" borderId="0" xfId="281" applyAlignment="1">
      <alignment horizontal="center" vertical="top" wrapText="1"/>
    </xf>
    <xf numFmtId="0" fontId="20" fillId="0" borderId="0" xfId="281" applyAlignment="1">
      <alignment horizontal="center" vertical="top"/>
    </xf>
    <xf numFmtId="4" fontId="20" fillId="0" borderId="0" xfId="281" applyNumberFormat="1" applyAlignment="1">
      <alignment horizontal="center" vertical="top"/>
    </xf>
    <xf numFmtId="168" fontId="20" fillId="0" borderId="0" xfId="281" applyNumberFormat="1" applyAlignment="1">
      <alignment vertical="top"/>
    </xf>
    <xf numFmtId="49" fontId="20" fillId="0" borderId="0" xfId="281" applyNumberFormat="1" applyAlignment="1">
      <alignment horizontal="right"/>
    </xf>
    <xf numFmtId="49" fontId="20" fillId="0" borderId="44" xfId="281" applyNumberFormat="1" applyBorder="1" applyAlignment="1">
      <alignment horizontal="center" vertical="top" wrapText="1"/>
    </xf>
    <xf numFmtId="0" fontId="20" fillId="0" borderId="44" xfId="281" applyBorder="1" applyAlignment="1">
      <alignment horizontal="center" vertical="top" wrapText="1"/>
    </xf>
    <xf numFmtId="0" fontId="20" fillId="0" borderId="44" xfId="281" applyBorder="1" applyAlignment="1">
      <alignment vertical="top"/>
    </xf>
    <xf numFmtId="49" fontId="20" fillId="0" borderId="43" xfId="281" applyNumberFormat="1" applyBorder="1" applyAlignment="1">
      <alignment horizontal="right" vertical="top"/>
    </xf>
    <xf numFmtId="0" fontId="20" fillId="0" borderId="43" xfId="281" applyBorder="1" applyAlignment="1">
      <alignment wrapText="1"/>
    </xf>
    <xf numFmtId="0" fontId="20" fillId="0" borderId="43" xfId="281" applyBorder="1"/>
    <xf numFmtId="4" fontId="20" fillId="0" borderId="43" xfId="281" applyNumberFormat="1" applyBorder="1"/>
    <xf numFmtId="4" fontId="20" fillId="0" borderId="44" xfId="281" applyNumberFormat="1" applyBorder="1" applyAlignment="1">
      <alignment horizontal="center" vertical="center"/>
    </xf>
    <xf numFmtId="4" fontId="20" fillId="0" borderId="44" xfId="281" applyNumberFormat="1" applyBorder="1" applyAlignment="1">
      <alignment horizontal="center" vertical="top"/>
    </xf>
    <xf numFmtId="0" fontId="20" fillId="0" borderId="0" xfId="281" applyFont="1" applyAlignment="1">
      <alignment vertical="top" wrapText="1"/>
    </xf>
    <xf numFmtId="0" fontId="20" fillId="0" borderId="0" xfId="281" applyFont="1" applyAlignment="1">
      <alignment wrapText="1"/>
    </xf>
    <xf numFmtId="43" fontId="95" fillId="0" borderId="48" xfId="285" applyFont="1" applyBorder="1" applyAlignment="1" applyProtection="1">
      <alignment horizontal="right"/>
      <protection hidden="1"/>
    </xf>
    <xf numFmtId="43" fontId="95" fillId="0" borderId="48" xfId="285" applyFont="1" applyBorder="1" applyProtection="1">
      <protection hidden="1"/>
    </xf>
    <xf numFmtId="43" fontId="95" fillId="0" borderId="46" xfId="285" applyFont="1" applyBorder="1" applyProtection="1">
      <protection hidden="1"/>
    </xf>
    <xf numFmtId="43" fontId="95" fillId="0" borderId="0" xfId="285" applyFont="1" applyBorder="1" applyProtection="1">
      <protection hidden="1"/>
    </xf>
    <xf numFmtId="0" fontId="36" fillId="0" borderId="0" xfId="286"/>
    <xf numFmtId="0" fontId="36" fillId="0" borderId="0" xfId="286" applyAlignment="1">
      <alignment wrapText="1"/>
    </xf>
    <xf numFmtId="43" fontId="36" fillId="0" borderId="15" xfId="287" applyFont="1" applyBorder="1" applyAlignment="1" applyProtection="1">
      <alignment horizontal="center" vertical="top"/>
      <protection hidden="1"/>
    </xf>
    <xf numFmtId="0" fontId="36" fillId="0" borderId="15" xfId="285" applyNumberFormat="1" applyFont="1" applyBorder="1" applyAlignment="1" applyProtection="1">
      <alignment horizontal="left" vertical="center" wrapText="1"/>
      <protection hidden="1"/>
    </xf>
    <xf numFmtId="43" fontId="36" fillId="0" borderId="15" xfId="285" applyFont="1" applyBorder="1" applyAlignment="1" applyProtection="1">
      <alignment horizontal="center" vertical="center" wrapText="1"/>
      <protection hidden="1"/>
    </xf>
    <xf numFmtId="43" fontId="36" fillId="0" borderId="15" xfId="285" applyFont="1" applyFill="1" applyBorder="1" applyAlignment="1" applyProtection="1">
      <alignment horizontal="center" wrapText="1"/>
      <protection hidden="1"/>
    </xf>
    <xf numFmtId="43" fontId="36" fillId="0" borderId="15" xfId="285" applyFont="1" applyFill="1" applyBorder="1" applyProtection="1">
      <protection hidden="1"/>
    </xf>
    <xf numFmtId="43" fontId="67" fillId="25" borderId="18" xfId="287" applyFont="1" applyFill="1" applyBorder="1" applyAlignment="1" applyProtection="1">
      <alignment vertical="center"/>
      <protection hidden="1"/>
    </xf>
    <xf numFmtId="0" fontId="67" fillId="25" borderId="15" xfId="285" applyNumberFormat="1" applyFont="1" applyFill="1" applyBorder="1" applyAlignment="1" applyProtection="1">
      <alignment vertical="center"/>
      <protection hidden="1"/>
    </xf>
    <xf numFmtId="43" fontId="36" fillId="25" borderId="15" xfId="285" applyFont="1" applyFill="1" applyBorder="1" applyProtection="1">
      <protection hidden="1"/>
    </xf>
    <xf numFmtId="2" fontId="36" fillId="25" borderId="15" xfId="285" applyNumberFormat="1" applyFont="1" applyFill="1" applyBorder="1" applyProtection="1">
      <protection hidden="1"/>
    </xf>
    <xf numFmtId="43" fontId="36" fillId="25" borderId="50" xfId="285" applyFont="1" applyFill="1" applyBorder="1" applyProtection="1">
      <protection hidden="1"/>
    </xf>
    <xf numFmtId="43" fontId="36" fillId="0" borderId="0" xfId="287" applyFont="1" applyBorder="1" applyAlignment="1" applyProtection="1">
      <alignment vertical="top"/>
      <protection hidden="1"/>
    </xf>
    <xf numFmtId="0" fontId="36" fillId="0" borderId="0" xfId="285" applyNumberFormat="1" applyFont="1" applyBorder="1" applyAlignment="1" applyProtection="1">
      <alignment vertical="top" wrapText="1"/>
      <protection hidden="1"/>
    </xf>
    <xf numFmtId="43" fontId="36" fillId="0" borderId="0" xfId="285" applyFont="1" applyBorder="1" applyAlignment="1" applyProtection="1">
      <alignment horizontal="center"/>
      <protection hidden="1"/>
    </xf>
    <xf numFmtId="4" fontId="36" fillId="0" borderId="0" xfId="286" applyNumberFormat="1" applyAlignment="1" applyProtection="1">
      <alignment horizontal="right"/>
      <protection hidden="1"/>
    </xf>
    <xf numFmtId="167" fontId="36" fillId="0" borderId="0" xfId="288" applyNumberFormat="1" applyProtection="1">
      <protection hidden="1"/>
    </xf>
    <xf numFmtId="167" fontId="36" fillId="0" borderId="0" xfId="286" applyNumberFormat="1" applyProtection="1">
      <protection hidden="1"/>
    </xf>
    <xf numFmtId="0" fontId="36" fillId="0" borderId="51" xfId="285" applyNumberFormat="1" applyFont="1" applyBorder="1" applyAlignment="1" applyProtection="1">
      <alignment vertical="top" wrapText="1"/>
      <protection hidden="1"/>
    </xf>
    <xf numFmtId="43" fontId="36" fillId="0" borderId="8" xfId="285" applyFont="1" applyBorder="1" applyAlignment="1" applyProtection="1">
      <alignment horizontal="right"/>
      <protection hidden="1"/>
    </xf>
    <xf numFmtId="0" fontId="36" fillId="0" borderId="51" xfId="286" applyBorder="1" applyProtection="1">
      <protection hidden="1"/>
    </xf>
    <xf numFmtId="167" fontId="36" fillId="0" borderId="8" xfId="286" applyNumberFormat="1" applyBorder="1" applyProtection="1">
      <protection hidden="1"/>
    </xf>
    <xf numFmtId="167" fontId="36" fillId="0" borderId="51" xfId="286" applyNumberFormat="1" applyBorder="1" applyProtection="1">
      <protection hidden="1"/>
    </xf>
    <xf numFmtId="0" fontId="36" fillId="0" borderId="48" xfId="285" applyNumberFormat="1" applyFont="1" applyBorder="1" applyAlignment="1" applyProtection="1">
      <alignment vertical="top" wrapText="1"/>
      <protection hidden="1"/>
    </xf>
    <xf numFmtId="43" fontId="36" fillId="0" borderId="0" xfId="285" applyFont="1" applyBorder="1" applyAlignment="1" applyProtection="1">
      <alignment horizontal="right"/>
      <protection hidden="1"/>
    </xf>
    <xf numFmtId="0" fontId="36" fillId="0" borderId="48" xfId="286" applyBorder="1" applyProtection="1">
      <protection hidden="1"/>
    </xf>
    <xf numFmtId="167" fontId="36" fillId="0" borderId="48" xfId="286" applyNumberFormat="1" applyBorder="1" applyProtection="1">
      <protection hidden="1"/>
    </xf>
    <xf numFmtId="43" fontId="95" fillId="0" borderId="0" xfId="287" applyFont="1" applyBorder="1" applyAlignment="1" applyProtection="1">
      <alignment vertical="top"/>
      <protection hidden="1"/>
    </xf>
    <xf numFmtId="4" fontId="36" fillId="0" borderId="48" xfId="286" applyNumberFormat="1" applyBorder="1" applyAlignment="1" applyProtection="1">
      <alignment horizontal="right"/>
      <protection hidden="1"/>
    </xf>
    <xf numFmtId="0" fontId="36" fillId="0" borderId="37" xfId="285" applyNumberFormat="1" applyFont="1" applyBorder="1" applyAlignment="1" applyProtection="1">
      <alignment vertical="top" wrapText="1"/>
      <protection hidden="1"/>
    </xf>
    <xf numFmtId="43" fontId="36" fillId="0" borderId="49" xfId="285" applyFont="1" applyBorder="1" applyAlignment="1" applyProtection="1">
      <alignment horizontal="right"/>
      <protection hidden="1"/>
    </xf>
    <xf numFmtId="4" fontId="36" fillId="0" borderId="37" xfId="286" applyNumberFormat="1" applyBorder="1" applyAlignment="1" applyProtection="1">
      <alignment horizontal="right"/>
      <protection hidden="1"/>
    </xf>
    <xf numFmtId="167" fontId="36" fillId="0" borderId="49" xfId="286" applyNumberFormat="1" applyBorder="1" applyProtection="1">
      <protection hidden="1"/>
    </xf>
    <xf numFmtId="167" fontId="36" fillId="0" borderId="37" xfId="286" applyNumberFormat="1" applyBorder="1" applyProtection="1">
      <protection hidden="1"/>
    </xf>
    <xf numFmtId="43" fontId="36" fillId="0" borderId="0" xfId="287" applyFont="1" applyFill="1" applyBorder="1" applyAlignment="1" applyProtection="1">
      <alignment vertical="top"/>
      <protection hidden="1"/>
    </xf>
    <xf numFmtId="0" fontId="36" fillId="0" borderId="51" xfId="287" applyNumberFormat="1" applyFont="1" applyFill="1" applyBorder="1" applyAlignment="1" applyProtection="1">
      <alignment vertical="top" wrapText="1"/>
      <protection hidden="1"/>
    </xf>
    <xf numFmtId="43" fontId="36" fillId="0" borderId="51" xfId="287" applyFont="1" applyBorder="1" applyAlignment="1" applyProtection="1">
      <alignment horizontal="right"/>
      <protection hidden="1"/>
    </xf>
    <xf numFmtId="4" fontId="36" fillId="0" borderId="51" xfId="286" applyNumberFormat="1" applyBorder="1" applyProtection="1">
      <protection hidden="1"/>
    </xf>
    <xf numFmtId="0" fontId="36" fillId="0" borderId="48" xfId="287" applyNumberFormat="1" applyFont="1" applyFill="1" applyBorder="1" applyAlignment="1" applyProtection="1">
      <alignment vertical="top" wrapText="1"/>
      <protection hidden="1"/>
    </xf>
    <xf numFmtId="43" fontId="36" fillId="0" borderId="48" xfId="287" applyFont="1" applyBorder="1" applyAlignment="1" applyProtection="1">
      <alignment horizontal="right"/>
      <protection hidden="1"/>
    </xf>
    <xf numFmtId="4" fontId="36" fillId="0" borderId="48" xfId="286" applyNumberFormat="1" applyBorder="1" applyProtection="1">
      <protection hidden="1"/>
    </xf>
    <xf numFmtId="0" fontId="36" fillId="0" borderId="46" xfId="287" applyNumberFormat="1" applyFont="1" applyFill="1" applyBorder="1" applyAlignment="1" applyProtection="1">
      <alignment vertical="top" wrapText="1"/>
      <protection hidden="1"/>
    </xf>
    <xf numFmtId="43" fontId="36" fillId="0" borderId="46" xfId="287" applyFont="1" applyBorder="1" applyAlignment="1" applyProtection="1">
      <alignment horizontal="right"/>
      <protection hidden="1"/>
    </xf>
    <xf numFmtId="4" fontId="36" fillId="0" borderId="46" xfId="286" applyNumberFormat="1" applyBorder="1" applyProtection="1">
      <protection hidden="1"/>
    </xf>
    <xf numFmtId="0" fontId="36" fillId="0" borderId="52" xfId="287" applyNumberFormat="1" applyFont="1" applyFill="1" applyBorder="1" applyAlignment="1" applyProtection="1">
      <alignment vertical="top" wrapText="1"/>
      <protection hidden="1"/>
    </xf>
    <xf numFmtId="43" fontId="36" fillId="0" borderId="52" xfId="287" applyFont="1" applyBorder="1" applyAlignment="1" applyProtection="1">
      <alignment horizontal="right"/>
      <protection hidden="1"/>
    </xf>
    <xf numFmtId="4" fontId="36" fillId="0" borderId="52" xfId="286" applyNumberFormat="1" applyBorder="1" applyProtection="1">
      <protection hidden="1"/>
    </xf>
    <xf numFmtId="0" fontId="36" fillId="0" borderId="0" xfId="287" applyNumberFormat="1" applyFont="1" applyFill="1" applyBorder="1" applyAlignment="1" applyProtection="1">
      <alignment vertical="top" wrapText="1"/>
      <protection hidden="1"/>
    </xf>
    <xf numFmtId="43" fontId="36" fillId="0" borderId="0" xfId="287" applyFont="1" applyBorder="1" applyAlignment="1" applyProtection="1">
      <alignment horizontal="right"/>
      <protection hidden="1"/>
    </xf>
    <xf numFmtId="4" fontId="36" fillId="0" borderId="0" xfId="286" applyNumberFormat="1" applyProtection="1">
      <protection hidden="1"/>
    </xf>
    <xf numFmtId="43" fontId="36" fillId="0" borderId="0" xfId="285" applyFont="1" applyFill="1" applyBorder="1" applyProtection="1">
      <protection hidden="1"/>
    </xf>
    <xf numFmtId="43" fontId="36" fillId="0" borderId="0" xfId="287" applyFont="1" applyFill="1" applyBorder="1" applyAlignment="1" applyProtection="1">
      <alignment horizontal="right"/>
      <protection hidden="1"/>
    </xf>
    <xf numFmtId="0" fontId="36" fillId="0" borderId="51" xfId="286" applyBorder="1" applyAlignment="1">
      <alignment vertical="top" wrapText="1"/>
    </xf>
    <xf numFmtId="0" fontId="36" fillId="0" borderId="51" xfId="286" applyBorder="1" applyAlignment="1">
      <alignment horizontal="center"/>
    </xf>
    <xf numFmtId="4" fontId="36" fillId="0" borderId="51" xfId="286" applyNumberFormat="1" applyBorder="1"/>
    <xf numFmtId="167" fontId="36" fillId="0" borderId="51" xfId="286" applyNumberFormat="1" applyBorder="1"/>
    <xf numFmtId="0" fontId="36" fillId="0" borderId="0" xfId="286" applyAlignment="1">
      <alignment vertical="top"/>
    </xf>
    <xf numFmtId="0" fontId="36" fillId="0" borderId="48" xfId="286" applyBorder="1" applyAlignment="1">
      <alignment vertical="top" wrapText="1"/>
    </xf>
    <xf numFmtId="0" fontId="36" fillId="0" borderId="48" xfId="286" applyBorder="1" applyAlignment="1">
      <alignment horizontal="center"/>
    </xf>
    <xf numFmtId="4" fontId="36" fillId="0" borderId="48" xfId="286" applyNumberFormat="1" applyBorder="1"/>
    <xf numFmtId="167" fontId="36" fillId="0" borderId="48" xfId="286" applyNumberFormat="1" applyBorder="1"/>
    <xf numFmtId="0" fontId="36" fillId="0" borderId="37" xfId="286" applyBorder="1" applyAlignment="1">
      <alignment vertical="top" wrapText="1"/>
    </xf>
    <xf numFmtId="0" fontId="36" fillId="0" borderId="37" xfId="286" applyBorder="1" applyAlignment="1">
      <alignment horizontal="center"/>
    </xf>
    <xf numFmtId="4" fontId="36" fillId="0" borderId="37" xfId="286" applyNumberFormat="1" applyBorder="1"/>
    <xf numFmtId="167" fontId="36" fillId="0" borderId="37" xfId="286" applyNumberFormat="1" applyBorder="1"/>
    <xf numFmtId="0" fontId="36" fillId="0" borderId="0" xfId="286" applyAlignment="1">
      <alignment vertical="top" wrapText="1"/>
    </xf>
    <xf numFmtId="0" fontId="36" fillId="0" borderId="0" xfId="286" applyAlignment="1">
      <alignment horizontal="center"/>
    </xf>
    <xf numFmtId="4" fontId="36" fillId="0" borderId="0" xfId="286" applyNumberFormat="1"/>
    <xf numFmtId="167" fontId="36" fillId="0" borderId="0" xfId="286" applyNumberFormat="1"/>
    <xf numFmtId="43" fontId="36" fillId="0" borderId="0" xfId="285" applyFont="1" applyBorder="1" applyProtection="1">
      <protection hidden="1"/>
    </xf>
    <xf numFmtId="43" fontId="36" fillId="0" borderId="51" xfId="285" applyFont="1" applyBorder="1" applyAlignment="1" applyProtection="1">
      <alignment horizontal="center"/>
      <protection hidden="1"/>
    </xf>
    <xf numFmtId="43" fontId="36" fillId="0" borderId="37" xfId="285" applyFont="1" applyBorder="1" applyAlignment="1" applyProtection="1">
      <alignment horizontal="center"/>
      <protection hidden="1"/>
    </xf>
    <xf numFmtId="4" fontId="36" fillId="0" borderId="37" xfId="286" applyNumberFormat="1" applyBorder="1" applyProtection="1">
      <protection hidden="1"/>
    </xf>
    <xf numFmtId="167" fontId="36" fillId="0" borderId="37" xfId="286" applyNumberFormat="1" applyBorder="1" applyProtection="1">
      <protection locked="0"/>
    </xf>
    <xf numFmtId="0" fontId="36" fillId="0" borderId="0" xfId="285" applyNumberFormat="1" applyFont="1" applyBorder="1" applyAlignment="1" applyProtection="1">
      <alignment vertical="top"/>
      <protection hidden="1"/>
    </xf>
    <xf numFmtId="43" fontId="36" fillId="25" borderId="18" xfId="287" applyFont="1" applyFill="1" applyBorder="1" applyAlignment="1" applyProtection="1">
      <alignment vertical="top"/>
      <protection hidden="1"/>
    </xf>
    <xf numFmtId="43" fontId="36" fillId="25" borderId="15" xfId="285" applyFont="1" applyFill="1" applyBorder="1" applyAlignment="1" applyProtection="1">
      <alignment horizontal="right" vertical="center"/>
      <protection hidden="1"/>
    </xf>
    <xf numFmtId="4" fontId="36" fillId="25" borderId="15" xfId="286" applyNumberFormat="1" applyFill="1" applyBorder="1" applyAlignment="1" applyProtection="1">
      <alignment vertical="center"/>
      <protection hidden="1"/>
    </xf>
    <xf numFmtId="167" fontId="67" fillId="25" borderId="15" xfId="285" applyNumberFormat="1" applyFont="1" applyFill="1" applyBorder="1" applyAlignment="1" applyProtection="1">
      <alignment horizontal="right" vertical="center"/>
      <protection hidden="1"/>
    </xf>
    <xf numFmtId="43" fontId="36" fillId="0" borderId="15" xfId="287" applyFont="1" applyBorder="1" applyAlignment="1" applyProtection="1">
      <alignment vertical="top"/>
      <protection hidden="1"/>
    </xf>
    <xf numFmtId="0" fontId="36" fillId="0" borderId="15" xfId="285" applyNumberFormat="1" applyFont="1" applyBorder="1" applyAlignment="1" applyProtection="1">
      <alignment vertical="top"/>
      <protection hidden="1"/>
    </xf>
    <xf numFmtId="43" fontId="36" fillId="0" borderId="15" xfId="285" applyFont="1" applyBorder="1" applyAlignment="1" applyProtection="1">
      <alignment horizontal="right"/>
      <protection hidden="1"/>
    </xf>
    <xf numFmtId="4" fontId="36" fillId="0" borderId="15" xfId="286" applyNumberFormat="1" applyBorder="1" applyProtection="1">
      <protection hidden="1"/>
    </xf>
    <xf numFmtId="167" fontId="36" fillId="0" borderId="15" xfId="286" applyNumberFormat="1" applyBorder="1" applyProtection="1">
      <protection hidden="1"/>
    </xf>
    <xf numFmtId="167" fontId="36" fillId="0" borderId="15" xfId="286" applyNumberFormat="1" applyBorder="1" applyAlignment="1" applyProtection="1">
      <alignment horizontal="center"/>
      <protection hidden="1"/>
    </xf>
    <xf numFmtId="43" fontId="36" fillId="25" borderId="15" xfId="285" applyFont="1" applyFill="1" applyBorder="1" applyAlignment="1" applyProtection="1">
      <alignment vertical="center"/>
      <protection hidden="1"/>
    </xf>
    <xf numFmtId="167" fontId="36" fillId="25" borderId="15" xfId="285" applyNumberFormat="1" applyFont="1" applyFill="1" applyBorder="1" applyAlignment="1" applyProtection="1">
      <alignment vertical="center"/>
      <protection hidden="1"/>
    </xf>
    <xf numFmtId="167" fontId="36" fillId="25" borderId="50" xfId="285" applyNumberFormat="1" applyFont="1" applyFill="1" applyBorder="1" applyAlignment="1" applyProtection="1">
      <alignment vertical="center"/>
      <protection hidden="1"/>
    </xf>
    <xf numFmtId="0" fontId="36" fillId="0" borderId="8" xfId="285" applyNumberFormat="1" applyFont="1" applyFill="1" applyBorder="1" applyAlignment="1" applyProtection="1">
      <alignment vertical="top"/>
      <protection hidden="1"/>
    </xf>
    <xf numFmtId="43" fontId="95" fillId="0" borderId="8" xfId="285" applyFont="1" applyFill="1" applyBorder="1" applyProtection="1">
      <protection hidden="1"/>
    </xf>
    <xf numFmtId="167" fontId="95" fillId="0" borderId="8" xfId="285" applyNumberFormat="1" applyFont="1" applyFill="1" applyBorder="1" applyProtection="1">
      <protection hidden="1"/>
    </xf>
    <xf numFmtId="43" fontId="95" fillId="0" borderId="51" xfId="285" applyFont="1" applyBorder="1" applyAlignment="1" applyProtection="1">
      <alignment horizontal="right"/>
      <protection hidden="1"/>
    </xf>
    <xf numFmtId="4" fontId="95" fillId="0" borderId="51" xfId="286" applyNumberFormat="1" applyFont="1" applyBorder="1" applyProtection="1">
      <protection hidden="1"/>
    </xf>
    <xf numFmtId="167" fontId="95" fillId="0" borderId="51" xfId="286" applyNumberFormat="1" applyFont="1" applyBorder="1" applyProtection="1">
      <protection hidden="1"/>
    </xf>
    <xf numFmtId="43" fontId="95" fillId="0" borderId="48" xfId="285" applyFont="1" applyBorder="1" applyAlignment="1" applyProtection="1">
      <alignment horizontal="center"/>
      <protection hidden="1"/>
    </xf>
    <xf numFmtId="4" fontId="95" fillId="0" borderId="48" xfId="286" applyNumberFormat="1" applyFont="1" applyBorder="1" applyProtection="1">
      <protection hidden="1"/>
    </xf>
    <xf numFmtId="167" fontId="95" fillId="0" borderId="48" xfId="286" applyNumberFormat="1" applyFont="1" applyBorder="1" applyProtection="1">
      <protection hidden="1"/>
    </xf>
    <xf numFmtId="43" fontId="36" fillId="0" borderId="49" xfId="285" applyFont="1" applyBorder="1" applyAlignment="1" applyProtection="1">
      <alignment horizontal="center"/>
      <protection hidden="1"/>
    </xf>
    <xf numFmtId="167" fontId="36" fillId="0" borderId="0" xfId="286" applyNumberFormat="1" applyProtection="1">
      <protection locked="0"/>
    </xf>
    <xf numFmtId="0" fontId="36" fillId="0" borderId="51" xfId="285" applyNumberFormat="1" applyFont="1" applyFill="1" applyBorder="1" applyAlignment="1" applyProtection="1">
      <alignment vertical="top" wrapText="1"/>
      <protection hidden="1"/>
    </xf>
    <xf numFmtId="43" fontId="36" fillId="0" borderId="51" xfId="285" applyFont="1" applyFill="1" applyBorder="1" applyAlignment="1" applyProtection="1">
      <alignment horizontal="right"/>
      <protection hidden="1"/>
    </xf>
    <xf numFmtId="0" fontId="36" fillId="0" borderId="48" xfId="285" applyNumberFormat="1" applyFont="1" applyFill="1" applyBorder="1" applyAlignment="1" applyProtection="1">
      <alignment vertical="top" wrapText="1"/>
      <protection hidden="1"/>
    </xf>
    <xf numFmtId="43" fontId="36" fillId="0" borderId="48" xfId="285" applyFont="1" applyFill="1" applyBorder="1" applyAlignment="1" applyProtection="1">
      <alignment horizontal="right"/>
      <protection hidden="1"/>
    </xf>
    <xf numFmtId="0" fontId="36" fillId="0" borderId="37" xfId="285" applyNumberFormat="1" applyFont="1" applyFill="1" applyBorder="1" applyAlignment="1" applyProtection="1">
      <alignment vertical="top" wrapText="1"/>
      <protection hidden="1"/>
    </xf>
    <xf numFmtId="43" fontId="36" fillId="0" borderId="37" xfId="285" applyFont="1" applyFill="1" applyBorder="1" applyAlignment="1" applyProtection="1">
      <alignment horizontal="center"/>
      <protection hidden="1"/>
    </xf>
    <xf numFmtId="0" fontId="36" fillId="0" borderId="53" xfId="285" applyNumberFormat="1" applyFont="1" applyBorder="1" applyAlignment="1" applyProtection="1">
      <alignment vertical="top" wrapText="1"/>
      <protection hidden="1"/>
    </xf>
    <xf numFmtId="0" fontId="36" fillId="0" borderId="52" xfId="285" applyNumberFormat="1" applyFont="1" applyBorder="1" applyAlignment="1" applyProtection="1">
      <alignment vertical="top" wrapText="1"/>
      <protection hidden="1"/>
    </xf>
    <xf numFmtId="0" fontId="36" fillId="0" borderId="51" xfId="287" applyNumberFormat="1" applyFont="1" applyBorder="1" applyAlignment="1" applyProtection="1">
      <alignment vertical="top" wrapText="1"/>
      <protection hidden="1"/>
    </xf>
    <xf numFmtId="43" fontId="36" fillId="0" borderId="51" xfId="287" applyFont="1" applyBorder="1" applyAlignment="1" applyProtection="1">
      <alignment horizontal="center"/>
      <protection hidden="1"/>
    </xf>
    <xf numFmtId="0" fontId="36" fillId="0" borderId="37" xfId="287" applyNumberFormat="1" applyFont="1" applyBorder="1" applyAlignment="1" applyProtection="1">
      <alignment vertical="top" wrapText="1"/>
      <protection hidden="1"/>
    </xf>
    <xf numFmtId="43" fontId="36" fillId="0" borderId="37" xfId="287" applyFont="1" applyBorder="1" applyAlignment="1" applyProtection="1">
      <alignment horizontal="center"/>
      <protection hidden="1"/>
    </xf>
    <xf numFmtId="43" fontId="36" fillId="0" borderId="49" xfId="287" applyFont="1" applyBorder="1" applyAlignment="1" applyProtection="1">
      <alignment vertical="top"/>
      <protection hidden="1"/>
    </xf>
    <xf numFmtId="0" fontId="36" fillId="0" borderId="49" xfId="285" applyNumberFormat="1" applyFont="1" applyBorder="1" applyAlignment="1" applyProtection="1">
      <alignment vertical="top" wrapText="1"/>
      <protection hidden="1"/>
    </xf>
    <xf numFmtId="4" fontId="36" fillId="0" borderId="49" xfId="286" applyNumberFormat="1" applyBorder="1" applyProtection="1">
      <protection hidden="1"/>
    </xf>
    <xf numFmtId="167" fontId="36" fillId="0" borderId="49" xfId="286" applyNumberFormat="1" applyBorder="1" applyProtection="1">
      <protection locked="0"/>
    </xf>
    <xf numFmtId="167" fontId="36" fillId="25" borderId="15" xfId="286" applyNumberFormat="1" applyFill="1" applyBorder="1" applyAlignment="1" applyProtection="1">
      <alignment vertical="center"/>
      <protection hidden="1"/>
    </xf>
    <xf numFmtId="167" fontId="67" fillId="25" borderId="15" xfId="286" applyNumberFormat="1" applyFont="1" applyFill="1" applyBorder="1" applyAlignment="1" applyProtection="1">
      <alignment vertical="center"/>
      <protection hidden="1"/>
    </xf>
    <xf numFmtId="0" fontId="36" fillId="0" borderId="15" xfId="285" applyNumberFormat="1" applyFont="1" applyBorder="1" applyAlignment="1" applyProtection="1">
      <alignment vertical="top" wrapText="1"/>
      <protection hidden="1"/>
    </xf>
    <xf numFmtId="43" fontId="67" fillId="26" borderId="18" xfId="287" applyFont="1" applyFill="1" applyBorder="1" applyAlignment="1" applyProtection="1">
      <alignment vertical="center"/>
      <protection hidden="1"/>
    </xf>
    <xf numFmtId="43" fontId="67" fillId="26" borderId="15" xfId="287" applyFont="1" applyFill="1" applyBorder="1" applyAlignment="1" applyProtection="1">
      <alignment vertical="center"/>
      <protection hidden="1"/>
    </xf>
    <xf numFmtId="43" fontId="67" fillId="26" borderId="50" xfId="287" applyFont="1" applyFill="1" applyBorder="1" applyAlignment="1" applyProtection="1">
      <alignment vertical="center"/>
      <protection hidden="1"/>
    </xf>
    <xf numFmtId="0" fontId="36" fillId="0" borderId="53" xfId="286" applyBorder="1" applyAlignment="1">
      <alignment vertical="top" wrapText="1"/>
    </xf>
    <xf numFmtId="0" fontId="36" fillId="0" borderId="46" xfId="286" applyBorder="1" applyAlignment="1">
      <alignment vertical="top" wrapText="1"/>
    </xf>
    <xf numFmtId="0" fontId="36" fillId="0" borderId="52" xfId="286" applyBorder="1" applyAlignment="1">
      <alignment vertical="top" wrapText="1"/>
    </xf>
    <xf numFmtId="167" fontId="67" fillId="26" borderId="15" xfId="287" applyNumberFormat="1" applyFont="1" applyFill="1" applyBorder="1" applyAlignment="1" applyProtection="1">
      <alignment vertical="center"/>
      <protection hidden="1"/>
    </xf>
    <xf numFmtId="43" fontId="67" fillId="25" borderId="18" xfId="285" applyFont="1" applyFill="1" applyBorder="1" applyAlignment="1" applyProtection="1">
      <alignment vertical="center"/>
      <protection hidden="1"/>
    </xf>
    <xf numFmtId="167" fontId="36" fillId="25" borderId="15" xfId="285" applyNumberFormat="1" applyFont="1" applyFill="1" applyBorder="1" applyProtection="1">
      <protection hidden="1"/>
    </xf>
    <xf numFmtId="167" fontId="36" fillId="25" borderId="50" xfId="285" applyNumberFormat="1" applyFont="1" applyFill="1" applyBorder="1" applyProtection="1">
      <protection hidden="1"/>
    </xf>
    <xf numFmtId="0" fontId="36" fillId="0" borderId="51" xfId="286" applyBorder="1" applyAlignment="1">
      <alignment vertical="center" wrapText="1"/>
    </xf>
    <xf numFmtId="0" fontId="36" fillId="0" borderId="54" xfId="286" applyBorder="1" applyAlignment="1">
      <alignment horizontal="center"/>
    </xf>
    <xf numFmtId="0" fontId="36" fillId="0" borderId="47" xfId="286" applyBorder="1" applyAlignment="1">
      <alignment horizontal="center"/>
    </xf>
    <xf numFmtId="0" fontId="36" fillId="0" borderId="37" xfId="287" applyNumberFormat="1" applyFont="1" applyBorder="1" applyAlignment="1" applyProtection="1">
      <alignment vertical="top"/>
      <protection hidden="1"/>
    </xf>
    <xf numFmtId="0" fontId="36" fillId="0" borderId="55" xfId="286" applyBorder="1" applyAlignment="1">
      <alignment horizontal="center"/>
    </xf>
    <xf numFmtId="0" fontId="36" fillId="0" borderId="0" xfId="287" applyNumberFormat="1" applyFont="1" applyBorder="1" applyAlignment="1" applyProtection="1">
      <alignment vertical="top"/>
      <protection hidden="1"/>
    </xf>
    <xf numFmtId="0" fontId="36" fillId="0" borderId="52" xfId="288" applyBorder="1" applyAlignment="1">
      <alignment vertical="top" wrapText="1"/>
    </xf>
    <xf numFmtId="0" fontId="36" fillId="0" borderId="37" xfId="288" applyBorder="1" applyAlignment="1">
      <alignment horizontal="center"/>
    </xf>
    <xf numFmtId="4" fontId="36" fillId="0" borderId="49" xfId="288" applyNumberFormat="1" applyBorder="1"/>
    <xf numFmtId="167" fontId="36" fillId="0" borderId="37" xfId="288" applyNumberFormat="1" applyBorder="1"/>
    <xf numFmtId="167" fontId="36" fillId="0" borderId="55" xfId="288" applyNumberFormat="1" applyBorder="1"/>
    <xf numFmtId="43" fontId="36" fillId="0" borderId="15" xfId="287" applyFont="1" applyFill="1" applyBorder="1" applyAlignment="1" applyProtection="1">
      <alignment vertical="top"/>
      <protection hidden="1"/>
    </xf>
    <xf numFmtId="0" fontId="67" fillId="0" borderId="15" xfId="285" applyNumberFormat="1" applyFont="1" applyFill="1" applyBorder="1" applyAlignment="1" applyProtection="1">
      <alignment vertical="top" wrapText="1"/>
      <protection hidden="1"/>
    </xf>
    <xf numFmtId="43" fontId="36" fillId="0" borderId="15" xfId="285" applyFont="1" applyFill="1" applyBorder="1" applyAlignment="1" applyProtection="1">
      <alignment horizontal="right"/>
      <protection hidden="1"/>
    </xf>
    <xf numFmtId="167" fontId="36" fillId="0" borderId="15" xfId="285" applyNumberFormat="1" applyFont="1" applyFill="1" applyBorder="1" applyProtection="1">
      <protection hidden="1"/>
    </xf>
    <xf numFmtId="43" fontId="95" fillId="0" borderId="0" xfId="285" applyFont="1" applyFill="1" applyBorder="1" applyProtection="1">
      <protection hidden="1"/>
    </xf>
    <xf numFmtId="7" fontId="67" fillId="26" borderId="50" xfId="287" applyNumberFormat="1" applyFont="1" applyFill="1" applyBorder="1" applyAlignment="1" applyProtection="1">
      <alignment vertical="center"/>
      <protection hidden="1"/>
    </xf>
    <xf numFmtId="4" fontId="95" fillId="0" borderId="51" xfId="286" applyNumberFormat="1" applyFont="1" applyBorder="1"/>
    <xf numFmtId="167" fontId="95" fillId="0" borderId="51" xfId="286" applyNumberFormat="1" applyFont="1" applyBorder="1"/>
    <xf numFmtId="4" fontId="95" fillId="0" borderId="48" xfId="286" applyNumberFormat="1" applyFont="1" applyBorder="1"/>
    <xf numFmtId="167" fontId="95" fillId="0" borderId="48" xfId="286" applyNumberFormat="1" applyFont="1" applyBorder="1"/>
    <xf numFmtId="0" fontId="95" fillId="0" borderId="0" xfId="286" applyFont="1" applyAlignment="1">
      <alignment vertical="top" wrapText="1"/>
    </xf>
    <xf numFmtId="0" fontId="95" fillId="0" borderId="0" xfId="286" applyFont="1" applyAlignment="1">
      <alignment horizontal="center"/>
    </xf>
    <xf numFmtId="4" fontId="95" fillId="0" borderId="0" xfId="286" applyNumberFormat="1" applyFont="1"/>
    <xf numFmtId="167" fontId="95" fillId="0" borderId="0" xfId="286" applyNumberFormat="1" applyFont="1"/>
    <xf numFmtId="0" fontId="67" fillId="25" borderId="15" xfId="285" applyNumberFormat="1" applyFont="1" applyFill="1" applyBorder="1" applyAlignment="1" applyProtection="1">
      <alignment horizontal="left" vertical="center" wrapText="1"/>
      <protection hidden="1"/>
    </xf>
    <xf numFmtId="43" fontId="36" fillId="25" borderId="15" xfId="285" applyFont="1" applyFill="1" applyBorder="1" applyAlignment="1" applyProtection="1">
      <alignment horizontal="right"/>
      <protection hidden="1"/>
    </xf>
    <xf numFmtId="43" fontId="36" fillId="0" borderId="46" xfId="287" applyFont="1" applyBorder="1" applyAlignment="1" applyProtection="1">
      <alignment vertical="top"/>
      <protection hidden="1"/>
    </xf>
    <xf numFmtId="167" fontId="36" fillId="0" borderId="0" xfId="285" applyNumberFormat="1" applyFont="1" applyBorder="1" applyProtection="1">
      <protection hidden="1"/>
    </xf>
    <xf numFmtId="167" fontId="36" fillId="0" borderId="47" xfId="285" applyNumberFormat="1" applyFont="1" applyBorder="1" applyProtection="1">
      <protection hidden="1"/>
    </xf>
    <xf numFmtId="43" fontId="67" fillId="0" borderId="46" xfId="287" applyFont="1" applyBorder="1" applyAlignment="1" applyProtection="1">
      <alignment vertical="top"/>
      <protection hidden="1"/>
    </xf>
    <xf numFmtId="0" fontId="67" fillId="0" borderId="0" xfId="285" applyNumberFormat="1" applyFont="1" applyFill="1" applyBorder="1" applyAlignment="1" applyProtection="1">
      <alignment vertical="top"/>
      <protection hidden="1"/>
    </xf>
    <xf numFmtId="0" fontId="36" fillId="0" borderId="0" xfId="285" applyNumberFormat="1" applyFont="1" applyFill="1" applyBorder="1" applyAlignment="1" applyProtection="1">
      <alignment vertical="top"/>
      <protection hidden="1"/>
    </xf>
    <xf numFmtId="0" fontId="67" fillId="0" borderId="0" xfId="285" applyNumberFormat="1" applyFont="1" applyBorder="1" applyAlignment="1" applyProtection="1">
      <alignment vertical="top" wrapText="1"/>
      <protection hidden="1"/>
    </xf>
    <xf numFmtId="0" fontId="36" fillId="0" borderId="0" xfId="285" applyNumberFormat="1" applyFont="1" applyFill="1" applyBorder="1" applyAlignment="1" applyProtection="1">
      <alignment vertical="top" wrapText="1"/>
      <protection hidden="1"/>
    </xf>
    <xf numFmtId="0" fontId="67" fillId="0" borderId="0" xfId="285" applyNumberFormat="1" applyFont="1" applyBorder="1" applyAlignment="1" applyProtection="1">
      <alignment vertical="top"/>
      <protection hidden="1"/>
    </xf>
    <xf numFmtId="43" fontId="36" fillId="0" borderId="56" xfId="287" applyFont="1" applyBorder="1" applyAlignment="1" applyProtection="1">
      <alignment vertical="top"/>
      <protection hidden="1"/>
    </xf>
    <xf numFmtId="0" fontId="36" fillId="0" borderId="57" xfId="285" applyNumberFormat="1" applyFont="1" applyBorder="1" applyAlignment="1" applyProtection="1">
      <alignment vertical="top" wrapText="1"/>
      <protection hidden="1"/>
    </xf>
    <xf numFmtId="43" fontId="36" fillId="0" borderId="57" xfId="285" applyFont="1" applyBorder="1" applyAlignment="1" applyProtection="1">
      <alignment horizontal="right"/>
      <protection hidden="1"/>
    </xf>
    <xf numFmtId="43" fontId="36" fillId="0" borderId="57" xfId="285" applyFont="1" applyBorder="1" applyProtection="1">
      <protection hidden="1"/>
    </xf>
    <xf numFmtId="167" fontId="36" fillId="0" borderId="57" xfId="285" applyNumberFormat="1" applyFont="1" applyBorder="1" applyProtection="1">
      <protection hidden="1"/>
    </xf>
    <xf numFmtId="167" fontId="36" fillId="0" borderId="58" xfId="285" applyNumberFormat="1" applyFont="1" applyBorder="1" applyProtection="1">
      <protection hidden="1"/>
    </xf>
    <xf numFmtId="167" fontId="67" fillId="0" borderId="47" xfId="285" applyNumberFormat="1" applyFont="1" applyBorder="1" applyProtection="1">
      <protection hidden="1"/>
    </xf>
    <xf numFmtId="43" fontId="36" fillId="0" borderId="52" xfId="287" applyFont="1" applyBorder="1" applyAlignment="1" applyProtection="1">
      <alignment vertical="top"/>
      <protection hidden="1"/>
    </xf>
    <xf numFmtId="43" fontId="36" fillId="0" borderId="49" xfId="285" applyFont="1" applyBorder="1" applyProtection="1">
      <protection hidden="1"/>
    </xf>
    <xf numFmtId="167" fontId="36" fillId="0" borderId="49" xfId="285" applyNumberFormat="1" applyFont="1" applyBorder="1" applyProtection="1">
      <protection hidden="1"/>
    </xf>
    <xf numFmtId="167" fontId="36" fillId="0" borderId="55" xfId="285" applyNumberFormat="1" applyFont="1" applyBorder="1" applyProtection="1">
      <protection hidden="1"/>
    </xf>
    <xf numFmtId="43" fontId="36" fillId="25" borderId="18" xfId="287" applyFont="1" applyFill="1" applyBorder="1" applyAlignment="1" applyProtection="1">
      <protection hidden="1"/>
    </xf>
    <xf numFmtId="0" fontId="67" fillId="25" borderId="15" xfId="285" applyNumberFormat="1" applyFont="1" applyFill="1" applyBorder="1" applyAlignment="1" applyProtection="1">
      <alignment vertical="center" wrapText="1"/>
      <protection hidden="1"/>
    </xf>
    <xf numFmtId="7" fontId="67" fillId="25" borderId="50" xfId="285" applyNumberFormat="1" applyFont="1" applyFill="1" applyBorder="1" applyAlignment="1" applyProtection="1">
      <alignment vertical="center"/>
      <protection hidden="1"/>
    </xf>
    <xf numFmtId="43" fontId="36" fillId="0" borderId="0" xfId="285" applyFont="1" applyBorder="1" applyAlignment="1" applyProtection="1">
      <alignment vertical="top"/>
      <protection hidden="1"/>
    </xf>
    <xf numFmtId="49" fontId="36" fillId="0" borderId="0" xfId="285" applyNumberFormat="1" applyFont="1" applyBorder="1" applyAlignment="1" applyProtection="1">
      <alignment vertical="top" wrapText="1"/>
      <protection hidden="1"/>
    </xf>
    <xf numFmtId="43" fontId="95" fillId="0" borderId="0" xfId="285" applyFont="1" applyBorder="1" applyAlignment="1" applyProtection="1">
      <alignment vertical="top"/>
      <protection hidden="1"/>
    </xf>
    <xf numFmtId="0" fontId="95" fillId="0" borderId="0" xfId="285" applyNumberFormat="1" applyFont="1" applyBorder="1" applyAlignment="1" applyProtection="1">
      <alignment vertical="top" wrapText="1"/>
      <protection hidden="1"/>
    </xf>
    <xf numFmtId="43" fontId="95" fillId="0" borderId="0" xfId="285" applyFont="1" applyBorder="1" applyAlignment="1" applyProtection="1">
      <alignment horizontal="right"/>
      <protection hidden="1"/>
    </xf>
    <xf numFmtId="0" fontId="95" fillId="0" borderId="0" xfId="285" applyNumberFormat="1" applyFont="1" applyBorder="1" applyAlignment="1" applyProtection="1">
      <alignment wrapText="1"/>
      <protection hidden="1"/>
    </xf>
    <xf numFmtId="0" fontId="95" fillId="0" borderId="0" xfId="285" applyNumberFormat="1" applyFont="1" applyBorder="1" applyProtection="1">
      <protection hidden="1"/>
    </xf>
    <xf numFmtId="0" fontId="95" fillId="0" borderId="48" xfId="285" applyNumberFormat="1" applyFont="1" applyBorder="1" applyProtection="1">
      <protection hidden="1"/>
    </xf>
    <xf numFmtId="43" fontId="95" fillId="0" borderId="48" xfId="285" applyFont="1" applyBorder="1" applyAlignment="1" applyProtection="1">
      <alignment vertical="top"/>
      <protection hidden="1"/>
    </xf>
    <xf numFmtId="43" fontId="36" fillId="0" borderId="52" xfId="287" applyFont="1" applyFill="1" applyBorder="1" applyAlignment="1" applyProtection="1">
      <alignment horizontal="center" vertical="top"/>
      <protection hidden="1"/>
    </xf>
    <xf numFmtId="43" fontId="62" fillId="0" borderId="37" xfId="285" applyFont="1" applyFill="1" applyBorder="1" applyAlignment="1" applyProtection="1">
      <alignment horizontal="center" vertical="center" wrapText="1"/>
      <protection hidden="1"/>
    </xf>
    <xf numFmtId="43" fontId="62" fillId="0" borderId="37" xfId="285" applyFont="1" applyFill="1" applyBorder="1" applyAlignment="1" applyProtection="1">
      <alignment horizontal="center" vertical="center"/>
      <protection hidden="1"/>
    </xf>
    <xf numFmtId="0" fontId="36" fillId="0" borderId="51" xfId="286" applyBorder="1" applyAlignment="1">
      <alignment horizontal="left" wrapText="1"/>
    </xf>
    <xf numFmtId="0" fontId="67" fillId="0" borderId="37" xfId="285" applyNumberFormat="1" applyFont="1" applyFill="1" applyBorder="1" applyAlignment="1" applyProtection="1">
      <alignment horizontal="left" vertical="center" wrapText="1"/>
      <protection hidden="1"/>
    </xf>
    <xf numFmtId="0" fontId="11" fillId="0" borderId="0" xfId="0" applyFont="1" applyBorder="1"/>
    <xf numFmtId="0" fontId="6" fillId="0" borderId="6"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21" xfId="0" applyFont="1" applyBorder="1" applyAlignment="1" applyProtection="1">
      <alignment horizontal="left" vertical="top" wrapText="1"/>
    </xf>
    <xf numFmtId="0" fontId="51" fillId="0" borderId="1" xfId="0" applyFont="1" applyBorder="1" applyAlignment="1" applyProtection="1">
      <alignment horizontal="right" vertical="center"/>
    </xf>
    <xf numFmtId="0" fontId="52" fillId="0" borderId="21" xfId="0" applyFont="1" applyBorder="1" applyAlignment="1" applyProtection="1">
      <alignment horizontal="left" vertical="center"/>
    </xf>
    <xf numFmtId="0" fontId="4" fillId="0" borderId="1" xfId="0" applyFont="1" applyBorder="1" applyAlignment="1" applyProtection="1">
      <alignment horizontal="left" vertical="center"/>
    </xf>
    <xf numFmtId="165" fontId="4" fillId="0" borderId="1" xfId="0" applyNumberFormat="1" applyFont="1" applyBorder="1" applyAlignment="1" applyProtection="1">
      <alignment horizontal="center" vertical="center"/>
    </xf>
    <xf numFmtId="164" fontId="4" fillId="0" borderId="1" xfId="0" applyNumberFormat="1" applyFont="1" applyBorder="1" applyAlignment="1" applyProtection="1">
      <alignment horizontal="center" vertical="top"/>
    </xf>
    <xf numFmtId="165" fontId="4" fillId="0" borderId="1" xfId="0" applyNumberFormat="1" applyFont="1" applyBorder="1" applyAlignment="1" applyProtection="1">
      <alignment horizontal="center" vertical="center" wrapText="1"/>
    </xf>
    <xf numFmtId="0" fontId="6" fillId="0" borderId="21" xfId="0" applyFont="1" applyBorder="1" applyAlignment="1" applyProtection="1">
      <alignment horizontal="left" vertical="top" wrapText="1"/>
    </xf>
    <xf numFmtId="0" fontId="4" fillId="0" borderId="21" xfId="0" applyFont="1" applyBorder="1" applyAlignment="1" applyProtection="1">
      <alignment horizontal="left" vertical="center"/>
    </xf>
    <xf numFmtId="0" fontId="4" fillId="0" borderId="1" xfId="0" applyFont="1" applyBorder="1" applyAlignment="1" applyProtection="1">
      <alignment horizontal="right" vertical="center"/>
    </xf>
    <xf numFmtId="0" fontId="52" fillId="0" borderId="1" xfId="0" applyFont="1" applyBorder="1" applyAlignment="1" applyProtection="1">
      <alignment horizontal="right" vertical="center"/>
    </xf>
    <xf numFmtId="0" fontId="6" fillId="0" borderId="6" xfId="3" applyFont="1" applyBorder="1" applyAlignment="1" applyProtection="1">
      <alignment horizontal="left" vertical="top" wrapText="1"/>
    </xf>
    <xf numFmtId="0" fontId="6" fillId="0" borderId="4" xfId="3" applyFont="1" applyBorder="1" applyAlignment="1" applyProtection="1">
      <alignment horizontal="left" vertical="top" wrapText="1"/>
    </xf>
    <xf numFmtId="0" fontId="0" fillId="0" borderId="4" xfId="0" applyBorder="1" applyAlignment="1">
      <alignment horizontal="left" vertical="top" wrapText="1"/>
    </xf>
    <xf numFmtId="0" fontId="0" fillId="0" borderId="21" xfId="0" applyBorder="1" applyAlignment="1">
      <alignment horizontal="left" vertical="top" wrapText="1"/>
    </xf>
    <xf numFmtId="0" fontId="3" fillId="0" borderId="4" xfId="3" applyFont="1" applyBorder="1" applyAlignment="1" applyProtection="1">
      <alignment horizontal="left" vertical="top" wrapText="1"/>
    </xf>
    <xf numFmtId="0" fontId="3" fillId="0" borderId="21" xfId="3" applyFont="1" applyBorder="1" applyAlignment="1" applyProtection="1">
      <alignment horizontal="left" vertical="top" wrapText="1"/>
    </xf>
    <xf numFmtId="0" fontId="6" fillId="0" borderId="6" xfId="64" applyFont="1" applyBorder="1" applyAlignment="1" applyProtection="1">
      <alignment horizontal="left" vertical="top" wrapText="1"/>
    </xf>
    <xf numFmtId="0" fontId="6" fillId="0" borderId="4" xfId="64" applyFont="1" applyBorder="1" applyAlignment="1" applyProtection="1">
      <alignment horizontal="left" vertical="top" wrapText="1"/>
    </xf>
    <xf numFmtId="0" fontId="3" fillId="0" borderId="4" xfId="64" applyFont="1" applyBorder="1" applyAlignment="1" applyProtection="1">
      <alignment horizontal="left" vertical="top" wrapText="1"/>
    </xf>
    <xf numFmtId="0" fontId="3" fillId="0" borderId="21" xfId="64" applyFont="1" applyBorder="1" applyAlignment="1" applyProtection="1">
      <alignment horizontal="left" vertical="top" wrapText="1"/>
    </xf>
    <xf numFmtId="0" fontId="51" fillId="0" borderId="2" xfId="4" applyFont="1" applyBorder="1" applyAlignment="1" applyProtection="1">
      <alignment horizontal="right" vertical="top"/>
    </xf>
    <xf numFmtId="0" fontId="51" fillId="0" borderId="7" xfId="4" applyFont="1" applyBorder="1" applyAlignment="1" applyProtection="1">
      <alignment horizontal="right" vertical="top"/>
    </xf>
    <xf numFmtId="0" fontId="4" fillId="0" borderId="31" xfId="4" applyFont="1" applyBorder="1" applyAlignment="1" applyProtection="1">
      <alignment horizontal="left" vertical="top" wrapText="1"/>
    </xf>
    <xf numFmtId="0" fontId="4" fillId="0" borderId="32" xfId="4" applyFont="1" applyBorder="1" applyAlignment="1" applyProtection="1">
      <alignment horizontal="left" vertical="top" wrapText="1"/>
    </xf>
    <xf numFmtId="165" fontId="4" fillId="0" borderId="1" xfId="0" applyNumberFormat="1" applyFont="1" applyFill="1" applyBorder="1" applyAlignment="1" applyProtection="1">
      <alignment horizontal="center" vertical="center"/>
    </xf>
    <xf numFmtId="0" fontId="6" fillId="0" borderId="6" xfId="4" applyFont="1" applyBorder="1" applyAlignment="1" applyProtection="1">
      <alignment horizontal="left" vertical="top" wrapText="1"/>
    </xf>
    <xf numFmtId="0" fontId="6" fillId="0" borderId="4" xfId="4" applyFont="1" applyBorder="1" applyAlignment="1" applyProtection="1">
      <alignment horizontal="left" vertical="top" wrapText="1"/>
    </xf>
    <xf numFmtId="0" fontId="3" fillId="0" borderId="4" xfId="4" applyFont="1" applyBorder="1" applyAlignment="1" applyProtection="1">
      <alignment horizontal="left" vertical="top" wrapText="1"/>
    </xf>
    <xf numFmtId="0" fontId="3" fillId="0" borderId="21" xfId="4" applyFont="1" applyBorder="1" applyAlignment="1" applyProtection="1">
      <alignment horizontal="left" vertical="top" wrapText="1"/>
    </xf>
    <xf numFmtId="0" fontId="51" fillId="0" borderId="5" xfId="4" applyFont="1" applyBorder="1" applyAlignment="1" applyProtection="1">
      <alignment horizontal="right" vertical="top"/>
    </xf>
    <xf numFmtId="0" fontId="11" fillId="0" borderId="32" xfId="4" applyFont="1" applyBorder="1" applyAlignment="1" applyProtection="1">
      <alignment horizontal="left" vertical="top"/>
    </xf>
    <xf numFmtId="0" fontId="51" fillId="0" borderId="2" xfId="0" applyFont="1" applyBorder="1" applyAlignment="1" applyProtection="1">
      <alignment horizontal="right" vertical="top"/>
    </xf>
    <xf numFmtId="0" fontId="51" fillId="0" borderId="5" xfId="0" applyFont="1" applyBorder="1" applyAlignment="1" applyProtection="1">
      <alignment horizontal="right" vertical="top"/>
    </xf>
    <xf numFmtId="0" fontId="4" fillId="0" borderId="31" xfId="0" applyFont="1" applyBorder="1" applyAlignment="1" applyProtection="1">
      <alignment horizontal="left" vertical="top" wrapText="1"/>
    </xf>
    <xf numFmtId="0" fontId="4" fillId="0" borderId="33" xfId="0" applyFont="1" applyBorder="1" applyAlignment="1" applyProtection="1">
      <alignment horizontal="left" vertical="top" wrapText="1"/>
    </xf>
    <xf numFmtId="0" fontId="3" fillId="0" borderId="1" xfId="0" applyFont="1" applyBorder="1" applyAlignment="1" applyProtection="1">
      <alignment horizontal="right" vertical="top"/>
    </xf>
    <xf numFmtId="0" fontId="3" fillId="0" borderId="2" xfId="0" applyFont="1" applyBorder="1" applyAlignment="1" applyProtection="1">
      <alignment horizontal="right" vertical="top"/>
    </xf>
    <xf numFmtId="0" fontId="11" fillId="0" borderId="32" xfId="0" applyFont="1" applyBorder="1" applyAlignment="1" applyProtection="1">
      <alignment horizontal="left" vertical="top"/>
    </xf>
    <xf numFmtId="0" fontId="3" fillId="0" borderId="2" xfId="0" applyFont="1" applyFill="1" applyBorder="1" applyAlignment="1" applyProtection="1">
      <alignment horizontal="right" vertical="top"/>
    </xf>
    <xf numFmtId="0" fontId="3" fillId="0" borderId="7" xfId="0" applyFont="1" applyFill="1" applyBorder="1" applyAlignment="1" applyProtection="1">
      <alignment horizontal="right" vertical="top"/>
    </xf>
    <xf numFmtId="0" fontId="4" fillId="0" borderId="32" xfId="0" applyFont="1" applyFill="1" applyBorder="1" applyAlignment="1" applyProtection="1">
      <alignment horizontal="left" vertical="top" wrapText="1"/>
    </xf>
    <xf numFmtId="0" fontId="4" fillId="0" borderId="6" xfId="0" applyFont="1" applyBorder="1" applyAlignment="1" applyProtection="1">
      <alignment horizontal="left" vertical="center"/>
    </xf>
    <xf numFmtId="0" fontId="20" fillId="0" borderId="0" xfId="275" applyFont="1" applyAlignment="1">
      <alignment horizontal="justify" vertical="center" wrapText="1"/>
    </xf>
    <xf numFmtId="0" fontId="67" fillId="0" borderId="0" xfId="275" applyFont="1" applyAlignment="1">
      <alignment vertical="center" wrapText="1"/>
    </xf>
    <xf numFmtId="0" fontId="62" fillId="0" borderId="0" xfId="275" applyFont="1" applyAlignment="1">
      <alignment vertical="center" wrapText="1"/>
    </xf>
    <xf numFmtId="0" fontId="20" fillId="0" borderId="0" xfId="275" applyNumberFormat="1" applyFont="1" applyAlignment="1">
      <alignment horizontal="justify" vertical="top" wrapText="1"/>
    </xf>
    <xf numFmtId="0" fontId="20" fillId="0" borderId="0" xfId="275" applyNumberFormat="1" applyFont="1" applyAlignment="1">
      <alignment horizontal="justify" vertical="center" wrapText="1"/>
    </xf>
    <xf numFmtId="0" fontId="20" fillId="0" borderId="0" xfId="278">
      <alignment horizontal="justify" vertical="top" wrapText="1"/>
    </xf>
    <xf numFmtId="0" fontId="20" fillId="0" borderId="0" xfId="277">
      <alignment horizontal="justify" vertical="top" wrapText="1"/>
    </xf>
    <xf numFmtId="4" fontId="62" fillId="0" borderId="0" xfId="275" applyNumberFormat="1" applyFont="1" applyBorder="1" applyAlignment="1">
      <alignment horizontal="center"/>
    </xf>
    <xf numFmtId="49" fontId="20" fillId="0" borderId="0" xfId="275" applyNumberFormat="1" applyFont="1" applyBorder="1" applyAlignment="1" applyProtection="1">
      <alignment horizontal="justify" wrapText="1"/>
    </xf>
    <xf numFmtId="0" fontId="20" fillId="0" borderId="0" xfId="278" applyProtection="1">
      <alignment horizontal="justify" vertical="top" wrapText="1"/>
      <protection locked="0"/>
    </xf>
    <xf numFmtId="0" fontId="20" fillId="0" borderId="0" xfId="280">
      <alignment horizontal="justify" vertical="top" wrapText="1"/>
    </xf>
    <xf numFmtId="0" fontId="20" fillId="0" borderId="0" xfId="282" applyAlignment="1">
      <alignment horizontal="justify" vertical="top" wrapText="1"/>
    </xf>
    <xf numFmtId="0" fontId="20" fillId="0" borderId="0" xfId="282" applyAlignment="1">
      <alignment horizontal="justify" vertical="top"/>
    </xf>
    <xf numFmtId="0" fontId="20" fillId="0" borderId="0" xfId="277" applyProtection="1">
      <alignment horizontal="justify" vertical="top" wrapText="1"/>
      <protection locked="0"/>
    </xf>
    <xf numFmtId="0" fontId="68" fillId="0" borderId="0" xfId="282" applyFont="1" applyAlignment="1">
      <alignment horizontal="justify" vertical="top"/>
    </xf>
    <xf numFmtId="49" fontId="20" fillId="0" borderId="0" xfId="275" applyNumberFormat="1" applyFont="1" applyFill="1" applyAlignment="1">
      <alignment horizontal="justify" wrapText="1"/>
    </xf>
    <xf numFmtId="0" fontId="20" fillId="0" borderId="0" xfId="275" applyFont="1" applyFill="1" applyAlignment="1">
      <alignment horizontal="justify"/>
    </xf>
    <xf numFmtId="0" fontId="20" fillId="0" borderId="0" xfId="275" applyFill="1" applyAlignment="1">
      <alignment horizontal="justify"/>
    </xf>
    <xf numFmtId="3" fontId="20" fillId="0" borderId="0" xfId="275" applyNumberFormat="1" applyFont="1" applyFill="1" applyAlignment="1" applyProtection="1">
      <alignment horizontal="justify" wrapText="1"/>
    </xf>
    <xf numFmtId="0" fontId="79" fillId="0" borderId="0" xfId="281" applyFont="1" applyAlignment="1">
      <alignment horizontal="center" wrapText="1"/>
    </xf>
    <xf numFmtId="4" fontId="20" fillId="0" borderId="45" xfId="281" applyNumberFormat="1" applyBorder="1" applyAlignment="1">
      <alignment horizontal="center"/>
    </xf>
    <xf numFmtId="49" fontId="20" fillId="0" borderId="0" xfId="281" applyNumberFormat="1" applyAlignment="1">
      <alignment horizontal="right" vertical="top" wrapText="1"/>
    </xf>
    <xf numFmtId="0" fontId="20" fillId="0" borderId="0" xfId="281" applyFont="1" applyAlignment="1">
      <alignment wrapText="1"/>
    </xf>
    <xf numFmtId="0" fontId="20" fillId="0" borderId="0" xfId="281" applyAlignment="1">
      <alignment wrapText="1"/>
    </xf>
    <xf numFmtId="0" fontId="20" fillId="0" borderId="0" xfId="281" applyAlignment="1">
      <alignment vertical="top" wrapText="1"/>
    </xf>
    <xf numFmtId="0" fontId="94" fillId="0" borderId="0" xfId="281" applyFont="1" applyAlignment="1">
      <alignment vertical="top" wrapText="1"/>
    </xf>
    <xf numFmtId="0" fontId="82" fillId="0" borderId="0" xfId="281" applyFont="1" applyAlignment="1">
      <alignment horizontal="center" vertical="top" wrapText="1"/>
    </xf>
    <xf numFmtId="0" fontId="83" fillId="0" borderId="0" xfId="281" applyFont="1" applyAlignment="1">
      <alignment horizontal="center" vertical="top" wrapText="1"/>
    </xf>
    <xf numFmtId="0" fontId="36" fillId="0" borderId="0" xfId="286" applyAlignment="1">
      <alignment horizontal="center" wrapText="1"/>
    </xf>
    <xf numFmtId="43" fontId="62" fillId="0" borderId="16" xfId="285" applyFont="1" applyFill="1" applyBorder="1" applyAlignment="1" applyProtection="1">
      <alignment horizontal="center" vertical="center"/>
      <protection hidden="1"/>
    </xf>
    <xf numFmtId="0" fontId="36" fillId="0" borderId="0" xfId="286" applyAlignment="1">
      <alignment horizontal="left" wrapText="1"/>
    </xf>
    <xf numFmtId="0" fontId="36" fillId="0" borderId="49" xfId="286" applyBorder="1" applyAlignment="1">
      <alignment horizontal="left" wrapText="1"/>
    </xf>
    <xf numFmtId="0" fontId="78" fillId="0" borderId="0" xfId="286" applyFont="1" applyAlignment="1">
      <alignment horizontal="center" vertical="center" wrapText="1"/>
    </xf>
    <xf numFmtId="43" fontId="67" fillId="25" borderId="0" xfId="285" applyFont="1" applyFill="1" applyBorder="1" applyAlignment="1" applyProtection="1">
      <alignment horizontal="center" vertical="center"/>
      <protection hidden="1"/>
    </xf>
  </cellXfs>
  <cellStyles count="289">
    <cellStyle name="20% - Accent1 2" xfId="152" xr:uid="{00000000-0005-0000-0000-000000000000}"/>
    <cellStyle name="20% - Accent1 3" xfId="189" xr:uid="{00000000-0005-0000-0000-000001000000}"/>
    <cellStyle name="20% - Accent1 4" xfId="226" xr:uid="{00000000-0005-0000-0000-000002000000}"/>
    <cellStyle name="20% - Accent2 2" xfId="153" xr:uid="{00000000-0005-0000-0000-000003000000}"/>
    <cellStyle name="20% - Accent2 3" xfId="190" xr:uid="{00000000-0005-0000-0000-000004000000}"/>
    <cellStyle name="20% - Accent2 4" xfId="227" xr:uid="{00000000-0005-0000-0000-000005000000}"/>
    <cellStyle name="20% - Accent3 2" xfId="154" xr:uid="{00000000-0005-0000-0000-000006000000}"/>
    <cellStyle name="20% - Accent3 3" xfId="191" xr:uid="{00000000-0005-0000-0000-000007000000}"/>
    <cellStyle name="20% - Accent3 4" xfId="228" xr:uid="{00000000-0005-0000-0000-000008000000}"/>
    <cellStyle name="20% - Accent4 2" xfId="155" xr:uid="{00000000-0005-0000-0000-000009000000}"/>
    <cellStyle name="20% - Accent4 3" xfId="192" xr:uid="{00000000-0005-0000-0000-00000A000000}"/>
    <cellStyle name="20% - Accent4 4" xfId="229" xr:uid="{00000000-0005-0000-0000-00000B000000}"/>
    <cellStyle name="20% - Accent5 2" xfId="156" xr:uid="{00000000-0005-0000-0000-00000C000000}"/>
    <cellStyle name="20% - Accent5 3" xfId="193" xr:uid="{00000000-0005-0000-0000-00000D000000}"/>
    <cellStyle name="20% - Accent5 4" xfId="230" xr:uid="{00000000-0005-0000-0000-00000E000000}"/>
    <cellStyle name="20% - Accent6 2" xfId="157" xr:uid="{00000000-0005-0000-0000-00000F000000}"/>
    <cellStyle name="20% - Accent6 3" xfId="194" xr:uid="{00000000-0005-0000-0000-000010000000}"/>
    <cellStyle name="20% - Accent6 4" xfId="231" xr:uid="{00000000-0005-0000-0000-000011000000}"/>
    <cellStyle name="40% - Accent1 2" xfId="158" xr:uid="{00000000-0005-0000-0000-000012000000}"/>
    <cellStyle name="40% - Accent1 3" xfId="195" xr:uid="{00000000-0005-0000-0000-000013000000}"/>
    <cellStyle name="40% - Accent1 4" xfId="232" xr:uid="{00000000-0005-0000-0000-000014000000}"/>
    <cellStyle name="40% - Accent2 2" xfId="159" xr:uid="{00000000-0005-0000-0000-000015000000}"/>
    <cellStyle name="40% - Accent2 3" xfId="196" xr:uid="{00000000-0005-0000-0000-000016000000}"/>
    <cellStyle name="40% - Accent2 4" xfId="233" xr:uid="{00000000-0005-0000-0000-000017000000}"/>
    <cellStyle name="40% - Accent3 2" xfId="160" xr:uid="{00000000-0005-0000-0000-000018000000}"/>
    <cellStyle name="40% - Accent3 3" xfId="197" xr:uid="{00000000-0005-0000-0000-000019000000}"/>
    <cellStyle name="40% - Accent3 4" xfId="234" xr:uid="{00000000-0005-0000-0000-00001A000000}"/>
    <cellStyle name="40% - Accent4 2" xfId="161" xr:uid="{00000000-0005-0000-0000-00001B000000}"/>
    <cellStyle name="40% - Accent4 3" xfId="198" xr:uid="{00000000-0005-0000-0000-00001C000000}"/>
    <cellStyle name="40% - Accent4 4" xfId="235" xr:uid="{00000000-0005-0000-0000-00001D000000}"/>
    <cellStyle name="40% - Accent5 2" xfId="162" xr:uid="{00000000-0005-0000-0000-00001E000000}"/>
    <cellStyle name="40% - Accent5 3" xfId="199" xr:uid="{00000000-0005-0000-0000-00001F000000}"/>
    <cellStyle name="40% - Accent5 4" xfId="236" xr:uid="{00000000-0005-0000-0000-000020000000}"/>
    <cellStyle name="40% - Accent6 2" xfId="163" xr:uid="{00000000-0005-0000-0000-000021000000}"/>
    <cellStyle name="40% - Accent6 3" xfId="200" xr:uid="{00000000-0005-0000-0000-000022000000}"/>
    <cellStyle name="40% - Accent6 4" xfId="237" xr:uid="{00000000-0005-0000-0000-000023000000}"/>
    <cellStyle name="60% - Accent1 2" xfId="164" xr:uid="{00000000-0005-0000-0000-000024000000}"/>
    <cellStyle name="60% - Accent1 3" xfId="201" xr:uid="{00000000-0005-0000-0000-000025000000}"/>
    <cellStyle name="60% - Accent1 4" xfId="238" xr:uid="{00000000-0005-0000-0000-000026000000}"/>
    <cellStyle name="60% - Accent2 2" xfId="165" xr:uid="{00000000-0005-0000-0000-000027000000}"/>
    <cellStyle name="60% - Accent2 3" xfId="202" xr:uid="{00000000-0005-0000-0000-000028000000}"/>
    <cellStyle name="60% - Accent2 4" xfId="239" xr:uid="{00000000-0005-0000-0000-000029000000}"/>
    <cellStyle name="60% - Accent3 2" xfId="166" xr:uid="{00000000-0005-0000-0000-00002A000000}"/>
    <cellStyle name="60% - Accent3 3" xfId="203" xr:uid="{00000000-0005-0000-0000-00002B000000}"/>
    <cellStyle name="60% - Accent3 4" xfId="240" xr:uid="{00000000-0005-0000-0000-00002C000000}"/>
    <cellStyle name="60% - Accent4 2" xfId="167" xr:uid="{00000000-0005-0000-0000-00002D000000}"/>
    <cellStyle name="60% - Accent4 3" xfId="204" xr:uid="{00000000-0005-0000-0000-00002E000000}"/>
    <cellStyle name="60% - Accent4 4" xfId="241" xr:uid="{00000000-0005-0000-0000-00002F000000}"/>
    <cellStyle name="60% - Accent5 2" xfId="168" xr:uid="{00000000-0005-0000-0000-000030000000}"/>
    <cellStyle name="60% - Accent5 3" xfId="205" xr:uid="{00000000-0005-0000-0000-000031000000}"/>
    <cellStyle name="60% - Accent5 4" xfId="242" xr:uid="{00000000-0005-0000-0000-000032000000}"/>
    <cellStyle name="60% - Accent6 2" xfId="169" xr:uid="{00000000-0005-0000-0000-000033000000}"/>
    <cellStyle name="60% - Accent6 3" xfId="206" xr:uid="{00000000-0005-0000-0000-000034000000}"/>
    <cellStyle name="60% - Accent6 4" xfId="243" xr:uid="{00000000-0005-0000-0000-000035000000}"/>
    <cellStyle name="Accent1 2" xfId="170" xr:uid="{00000000-0005-0000-0000-000036000000}"/>
    <cellStyle name="Accent1 3" xfId="207" xr:uid="{00000000-0005-0000-0000-000037000000}"/>
    <cellStyle name="Accent1 4" xfId="244" xr:uid="{00000000-0005-0000-0000-000038000000}"/>
    <cellStyle name="Accent2 2" xfId="171" xr:uid="{00000000-0005-0000-0000-000039000000}"/>
    <cellStyle name="Accent2 3" xfId="208" xr:uid="{00000000-0005-0000-0000-00003A000000}"/>
    <cellStyle name="Accent2 4" xfId="245" xr:uid="{00000000-0005-0000-0000-00003B000000}"/>
    <cellStyle name="Accent3 2" xfId="172" xr:uid="{00000000-0005-0000-0000-00003C000000}"/>
    <cellStyle name="Accent3 3" xfId="209" xr:uid="{00000000-0005-0000-0000-00003D000000}"/>
    <cellStyle name="Accent3 4" xfId="246" xr:uid="{00000000-0005-0000-0000-00003E000000}"/>
    <cellStyle name="Accent4 2" xfId="173" xr:uid="{00000000-0005-0000-0000-00003F000000}"/>
    <cellStyle name="Accent4 3" xfId="210" xr:uid="{00000000-0005-0000-0000-000040000000}"/>
    <cellStyle name="Accent4 4" xfId="247" xr:uid="{00000000-0005-0000-0000-000041000000}"/>
    <cellStyle name="Accent5 2" xfId="174" xr:uid="{00000000-0005-0000-0000-000042000000}"/>
    <cellStyle name="Accent5 3" xfId="211" xr:uid="{00000000-0005-0000-0000-000043000000}"/>
    <cellStyle name="Accent5 4" xfId="248" xr:uid="{00000000-0005-0000-0000-000044000000}"/>
    <cellStyle name="Accent6 2" xfId="175" xr:uid="{00000000-0005-0000-0000-000045000000}"/>
    <cellStyle name="Accent6 3" xfId="212" xr:uid="{00000000-0005-0000-0000-000046000000}"/>
    <cellStyle name="Accent6 4" xfId="249" xr:uid="{00000000-0005-0000-0000-000047000000}"/>
    <cellStyle name="Bad 2" xfId="176" xr:uid="{00000000-0005-0000-0000-000048000000}"/>
    <cellStyle name="Bad 3" xfId="213" xr:uid="{00000000-0005-0000-0000-000049000000}"/>
    <cellStyle name="Bad 4" xfId="250" xr:uid="{00000000-0005-0000-0000-00004A000000}"/>
    <cellStyle name="Calculation 2" xfId="177" xr:uid="{00000000-0005-0000-0000-00004B000000}"/>
    <cellStyle name="Calculation 3" xfId="214" xr:uid="{00000000-0005-0000-0000-00004C000000}"/>
    <cellStyle name="Calculation 4" xfId="251" xr:uid="{00000000-0005-0000-0000-00004D000000}"/>
    <cellStyle name="Check Cell 2" xfId="178" xr:uid="{00000000-0005-0000-0000-00004E000000}"/>
    <cellStyle name="Check Cell 3" xfId="215" xr:uid="{00000000-0005-0000-0000-00004F000000}"/>
    <cellStyle name="Check Cell 4" xfId="252" xr:uid="{00000000-0005-0000-0000-000050000000}"/>
    <cellStyle name="Comma 2" xfId="279" xr:uid="{4B5F6C80-7090-471B-B404-95ED7EA7B158}"/>
    <cellStyle name="Comma 2 2" xfId="287" xr:uid="{96B51BA2-175D-4315-9D02-2D3B24639468}"/>
    <cellStyle name="Comma 3" xfId="285" xr:uid="{57F78F73-898F-435E-9C78-7350FEF6B5B0}"/>
    <cellStyle name="Explanatory Text 2" xfId="179" xr:uid="{00000000-0005-0000-0000-000051000000}"/>
    <cellStyle name="Explanatory Text 3" xfId="216" xr:uid="{00000000-0005-0000-0000-000052000000}"/>
    <cellStyle name="Explanatory Text 4" xfId="253" xr:uid="{00000000-0005-0000-0000-000053000000}"/>
    <cellStyle name="Heading 1 2" xfId="180" xr:uid="{00000000-0005-0000-0000-000054000000}"/>
    <cellStyle name="Heading 1 3" xfId="217" xr:uid="{00000000-0005-0000-0000-000055000000}"/>
    <cellStyle name="Heading 1 4" xfId="254" xr:uid="{00000000-0005-0000-0000-000056000000}"/>
    <cellStyle name="Heading 2 2" xfId="181" xr:uid="{00000000-0005-0000-0000-000057000000}"/>
    <cellStyle name="Heading 2 3" xfId="218" xr:uid="{00000000-0005-0000-0000-000058000000}"/>
    <cellStyle name="Heading 2 4" xfId="255" xr:uid="{00000000-0005-0000-0000-000059000000}"/>
    <cellStyle name="Heading 3 2" xfId="182" xr:uid="{00000000-0005-0000-0000-00005A000000}"/>
    <cellStyle name="Heading 3 3" xfId="219" xr:uid="{00000000-0005-0000-0000-00005B000000}"/>
    <cellStyle name="Heading 3 4" xfId="256" xr:uid="{00000000-0005-0000-0000-00005C000000}"/>
    <cellStyle name="Heading 4 2" xfId="183" xr:uid="{00000000-0005-0000-0000-00005D000000}"/>
    <cellStyle name="Heading 4 3" xfId="220" xr:uid="{00000000-0005-0000-0000-00005E000000}"/>
    <cellStyle name="Heading 4 4" xfId="257" xr:uid="{00000000-0005-0000-0000-00005F000000}"/>
    <cellStyle name="Input 2" xfId="184" xr:uid="{00000000-0005-0000-0000-000060000000}"/>
    <cellStyle name="Input 3" xfId="221" xr:uid="{00000000-0005-0000-0000-000061000000}"/>
    <cellStyle name="Input 4" xfId="258" xr:uid="{00000000-0005-0000-0000-000062000000}"/>
    <cellStyle name="Linked Cell 2" xfId="185" xr:uid="{00000000-0005-0000-0000-000063000000}"/>
    <cellStyle name="Linked Cell 3" xfId="222" xr:uid="{00000000-0005-0000-0000-000064000000}"/>
    <cellStyle name="Linked Cell 4" xfId="259" xr:uid="{00000000-0005-0000-0000-000065000000}"/>
    <cellStyle name="merge" xfId="276" xr:uid="{72AD5819-2AC1-4C9C-8DD6-03068E8D7BD1}"/>
    <cellStyle name="merge 10" xfId="277" xr:uid="{F8E72546-87A8-49C0-8B75-C9039F232265}"/>
    <cellStyle name="merge 7" xfId="278" xr:uid="{00B3BEE7-C756-41D4-AAD3-2E5EE8492E3C}"/>
    <cellStyle name="Neutral 2" xfId="186" xr:uid="{00000000-0005-0000-0000-000066000000}"/>
    <cellStyle name="Neutral 3" xfId="223" xr:uid="{00000000-0005-0000-0000-000067000000}"/>
    <cellStyle name="Neutral 4" xfId="260" xr:uid="{00000000-0005-0000-0000-000068000000}"/>
    <cellStyle name="Normal 10" xfId="32" xr:uid="{00000000-0005-0000-0000-00006A000000}"/>
    <cellStyle name="Normal 11" xfId="34" xr:uid="{00000000-0005-0000-0000-00006B000000}"/>
    <cellStyle name="Normal 12" xfId="36" xr:uid="{00000000-0005-0000-0000-00006C000000}"/>
    <cellStyle name="Normal 13" xfId="26" xr:uid="{00000000-0005-0000-0000-00006D000000}"/>
    <cellStyle name="Normal 14" xfId="14" xr:uid="{00000000-0005-0000-0000-00006E000000}"/>
    <cellStyle name="Normal 15" xfId="12" xr:uid="{00000000-0005-0000-0000-00006F000000}"/>
    <cellStyle name="Normal 16" xfId="18" xr:uid="{00000000-0005-0000-0000-000070000000}"/>
    <cellStyle name="Normal 17" xfId="21" xr:uid="{00000000-0005-0000-0000-000071000000}"/>
    <cellStyle name="Normal 18" xfId="23" xr:uid="{00000000-0005-0000-0000-000072000000}"/>
    <cellStyle name="Normal 19" xfId="38" xr:uid="{00000000-0005-0000-0000-000073000000}"/>
    <cellStyle name="Normal 2" xfId="1" xr:uid="{00000000-0005-0000-0000-000074000000}"/>
    <cellStyle name="Normal 2 2" xfId="2" xr:uid="{00000000-0005-0000-0000-000075000000}"/>
    <cellStyle name="Normal 2 3" xfId="269" xr:uid="{00000000-0005-0000-0000-000076000000}"/>
    <cellStyle name="Normal 2 4" xfId="272" xr:uid="{00000000-0005-0000-0000-000077000000}"/>
    <cellStyle name="Normal 2 5" xfId="281" xr:uid="{6781592C-6D0E-4A34-928C-97E23AFE190B}"/>
    <cellStyle name="Normal 20" xfId="40" xr:uid="{00000000-0005-0000-0000-000078000000}"/>
    <cellStyle name="Normal 21" xfId="42" xr:uid="{00000000-0005-0000-0000-000079000000}"/>
    <cellStyle name="Normal 22" xfId="44" xr:uid="{00000000-0005-0000-0000-00007A000000}"/>
    <cellStyle name="Normal 23" xfId="46" xr:uid="{00000000-0005-0000-0000-00007B000000}"/>
    <cellStyle name="Normal 24" xfId="48" xr:uid="{00000000-0005-0000-0000-00007C000000}"/>
    <cellStyle name="Normal 25" xfId="50" xr:uid="{00000000-0005-0000-0000-00007D000000}"/>
    <cellStyle name="Normal 26" xfId="51" xr:uid="{00000000-0005-0000-0000-00007E000000}"/>
    <cellStyle name="Normal 27" xfId="52" xr:uid="{00000000-0005-0000-0000-00007F000000}"/>
    <cellStyle name="Normal 28" xfId="53" xr:uid="{00000000-0005-0000-0000-000080000000}"/>
    <cellStyle name="Normal 28 2" xfId="66" xr:uid="{00000000-0005-0000-0000-000081000000}"/>
    <cellStyle name="Normal 28 3" xfId="78" xr:uid="{00000000-0005-0000-0000-000082000000}"/>
    <cellStyle name="Normal 28 4" xfId="90" xr:uid="{00000000-0005-0000-0000-000083000000}"/>
    <cellStyle name="Normal 28 5" xfId="102" xr:uid="{00000000-0005-0000-0000-000084000000}"/>
    <cellStyle name="Normal 28 6" xfId="114" xr:uid="{00000000-0005-0000-0000-000085000000}"/>
    <cellStyle name="Normal 28 7" xfId="126" xr:uid="{00000000-0005-0000-0000-000086000000}"/>
    <cellStyle name="Normal 28 8" xfId="138" xr:uid="{00000000-0005-0000-0000-000087000000}"/>
    <cellStyle name="Normal 29" xfId="56" xr:uid="{00000000-0005-0000-0000-000088000000}"/>
    <cellStyle name="Normal 29 2" xfId="69" xr:uid="{00000000-0005-0000-0000-000089000000}"/>
    <cellStyle name="Normal 29 3" xfId="81" xr:uid="{00000000-0005-0000-0000-00008A000000}"/>
    <cellStyle name="Normal 29 4" xfId="93" xr:uid="{00000000-0005-0000-0000-00008B000000}"/>
    <cellStyle name="Normal 29 5" xfId="105" xr:uid="{00000000-0005-0000-0000-00008C000000}"/>
    <cellStyle name="Normal 29 6" xfId="117" xr:uid="{00000000-0005-0000-0000-00008D000000}"/>
    <cellStyle name="Normal 29 7" xfId="129" xr:uid="{00000000-0005-0000-0000-00008E000000}"/>
    <cellStyle name="Normal 29 8" xfId="141" xr:uid="{00000000-0005-0000-0000-00008F000000}"/>
    <cellStyle name="Normal 3" xfId="3" xr:uid="{00000000-0005-0000-0000-000090000000}"/>
    <cellStyle name="Normal 3 2" xfId="283" xr:uid="{EF7872DB-2A7F-4915-A86F-116AD84E72BF}"/>
    <cellStyle name="Normal 3 3" xfId="288" xr:uid="{3B9DF94A-5B31-43C9-84DD-7E4C02D5BF88}"/>
    <cellStyle name="Normal 30" xfId="57" xr:uid="{00000000-0005-0000-0000-000091000000}"/>
    <cellStyle name="Normal 30 2" xfId="70" xr:uid="{00000000-0005-0000-0000-000092000000}"/>
    <cellStyle name="Normal 30 3" xfId="82" xr:uid="{00000000-0005-0000-0000-000093000000}"/>
    <cellStyle name="Normal 30 4" xfId="94" xr:uid="{00000000-0005-0000-0000-000094000000}"/>
    <cellStyle name="Normal 30 5" xfId="106" xr:uid="{00000000-0005-0000-0000-000095000000}"/>
    <cellStyle name="Normal 30 6" xfId="118" xr:uid="{00000000-0005-0000-0000-000096000000}"/>
    <cellStyle name="Normal 30 7" xfId="130" xr:uid="{00000000-0005-0000-0000-000097000000}"/>
    <cellStyle name="Normal 30 8" xfId="142" xr:uid="{00000000-0005-0000-0000-000098000000}"/>
    <cellStyle name="Normal 31" xfId="58" xr:uid="{00000000-0005-0000-0000-000099000000}"/>
    <cellStyle name="Normal 31 2" xfId="71" xr:uid="{00000000-0005-0000-0000-00009A000000}"/>
    <cellStyle name="Normal 31 3" xfId="83" xr:uid="{00000000-0005-0000-0000-00009B000000}"/>
    <cellStyle name="Normal 31 4" xfId="95" xr:uid="{00000000-0005-0000-0000-00009C000000}"/>
    <cellStyle name="Normal 31 5" xfId="107" xr:uid="{00000000-0005-0000-0000-00009D000000}"/>
    <cellStyle name="Normal 31 6" xfId="119" xr:uid="{00000000-0005-0000-0000-00009E000000}"/>
    <cellStyle name="Normal 31 7" xfId="131" xr:uid="{00000000-0005-0000-0000-00009F000000}"/>
    <cellStyle name="Normal 31 8" xfId="143" xr:uid="{00000000-0005-0000-0000-0000A0000000}"/>
    <cellStyle name="Normal 32" xfId="59" xr:uid="{00000000-0005-0000-0000-0000A1000000}"/>
    <cellStyle name="Normal 32 2" xfId="72" xr:uid="{00000000-0005-0000-0000-0000A2000000}"/>
    <cellStyle name="Normal 32 3" xfId="84" xr:uid="{00000000-0005-0000-0000-0000A3000000}"/>
    <cellStyle name="Normal 32 4" xfId="96" xr:uid="{00000000-0005-0000-0000-0000A4000000}"/>
    <cellStyle name="Normal 32 5" xfId="108" xr:uid="{00000000-0005-0000-0000-0000A5000000}"/>
    <cellStyle name="Normal 32 6" xfId="120" xr:uid="{00000000-0005-0000-0000-0000A6000000}"/>
    <cellStyle name="Normal 32 7" xfId="132" xr:uid="{00000000-0005-0000-0000-0000A7000000}"/>
    <cellStyle name="Normal 32 8" xfId="144" xr:uid="{00000000-0005-0000-0000-0000A8000000}"/>
    <cellStyle name="Normal 33" xfId="60" xr:uid="{00000000-0005-0000-0000-0000A9000000}"/>
    <cellStyle name="Normal 33 2" xfId="73" xr:uid="{00000000-0005-0000-0000-0000AA000000}"/>
    <cellStyle name="Normal 33 3" xfId="85" xr:uid="{00000000-0005-0000-0000-0000AB000000}"/>
    <cellStyle name="Normal 33 4" xfId="97" xr:uid="{00000000-0005-0000-0000-0000AC000000}"/>
    <cellStyle name="Normal 33 5" xfId="109" xr:uid="{00000000-0005-0000-0000-0000AD000000}"/>
    <cellStyle name="Normal 33 6" xfId="121" xr:uid="{00000000-0005-0000-0000-0000AE000000}"/>
    <cellStyle name="Normal 33 7" xfId="133" xr:uid="{00000000-0005-0000-0000-0000AF000000}"/>
    <cellStyle name="Normal 33 8" xfId="145" xr:uid="{00000000-0005-0000-0000-0000B0000000}"/>
    <cellStyle name="Normal 34" xfId="61" xr:uid="{00000000-0005-0000-0000-0000B1000000}"/>
    <cellStyle name="Normal 34 2" xfId="74" xr:uid="{00000000-0005-0000-0000-0000B2000000}"/>
    <cellStyle name="Normal 34 3" xfId="86" xr:uid="{00000000-0005-0000-0000-0000B3000000}"/>
    <cellStyle name="Normal 34 4" xfId="98" xr:uid="{00000000-0005-0000-0000-0000B4000000}"/>
    <cellStyle name="Normal 34 5" xfId="110" xr:uid="{00000000-0005-0000-0000-0000B5000000}"/>
    <cellStyle name="Normal 34 6" xfId="122" xr:uid="{00000000-0005-0000-0000-0000B6000000}"/>
    <cellStyle name="Normal 34 7" xfId="134" xr:uid="{00000000-0005-0000-0000-0000B7000000}"/>
    <cellStyle name="Normal 34 8" xfId="146" xr:uid="{00000000-0005-0000-0000-0000B8000000}"/>
    <cellStyle name="Normal 35" xfId="62" xr:uid="{00000000-0005-0000-0000-0000B9000000}"/>
    <cellStyle name="Normal 35 2" xfId="75" xr:uid="{00000000-0005-0000-0000-0000BA000000}"/>
    <cellStyle name="Normal 35 3" xfId="87" xr:uid="{00000000-0005-0000-0000-0000BB000000}"/>
    <cellStyle name="Normal 35 4" xfId="99" xr:uid="{00000000-0005-0000-0000-0000BC000000}"/>
    <cellStyle name="Normal 35 5" xfId="111" xr:uid="{00000000-0005-0000-0000-0000BD000000}"/>
    <cellStyle name="Normal 35 6" xfId="123" xr:uid="{00000000-0005-0000-0000-0000BE000000}"/>
    <cellStyle name="Normal 35 7" xfId="135" xr:uid="{00000000-0005-0000-0000-0000BF000000}"/>
    <cellStyle name="Normal 35 8" xfId="147" xr:uid="{00000000-0005-0000-0000-0000C0000000}"/>
    <cellStyle name="Normal 36" xfId="63" xr:uid="{00000000-0005-0000-0000-0000C1000000}"/>
    <cellStyle name="Normal 36 2" xfId="76" xr:uid="{00000000-0005-0000-0000-0000C2000000}"/>
    <cellStyle name="Normal 36 3" xfId="88" xr:uid="{00000000-0005-0000-0000-0000C3000000}"/>
    <cellStyle name="Normal 36 4" xfId="100" xr:uid="{00000000-0005-0000-0000-0000C4000000}"/>
    <cellStyle name="Normal 36 5" xfId="112" xr:uid="{00000000-0005-0000-0000-0000C5000000}"/>
    <cellStyle name="Normal 36 6" xfId="124" xr:uid="{00000000-0005-0000-0000-0000C6000000}"/>
    <cellStyle name="Normal 36 7" xfId="136" xr:uid="{00000000-0005-0000-0000-0000C7000000}"/>
    <cellStyle name="Normal 36 8" xfId="148" xr:uid="{00000000-0005-0000-0000-0000C8000000}"/>
    <cellStyle name="Normal 37" xfId="54" xr:uid="{00000000-0005-0000-0000-0000C9000000}"/>
    <cellStyle name="Normal 37 2" xfId="67" xr:uid="{00000000-0005-0000-0000-0000CA000000}"/>
    <cellStyle name="Normal 37 3" xfId="79" xr:uid="{00000000-0005-0000-0000-0000CB000000}"/>
    <cellStyle name="Normal 37 4" xfId="91" xr:uid="{00000000-0005-0000-0000-0000CC000000}"/>
    <cellStyle name="Normal 37 5" xfId="103" xr:uid="{00000000-0005-0000-0000-0000CD000000}"/>
    <cellStyle name="Normal 37 6" xfId="115" xr:uid="{00000000-0005-0000-0000-0000CE000000}"/>
    <cellStyle name="Normal 37 7" xfId="127" xr:uid="{00000000-0005-0000-0000-0000CF000000}"/>
    <cellStyle name="Normal 37 8" xfId="139" xr:uid="{00000000-0005-0000-0000-0000D0000000}"/>
    <cellStyle name="Normal 38" xfId="150" xr:uid="{00000000-0005-0000-0000-0000D1000000}"/>
    <cellStyle name="Normal 39" xfId="55" xr:uid="{00000000-0005-0000-0000-0000D2000000}"/>
    <cellStyle name="Normal 39 2" xfId="68" xr:uid="{00000000-0005-0000-0000-0000D3000000}"/>
    <cellStyle name="Normal 39 3" xfId="80" xr:uid="{00000000-0005-0000-0000-0000D4000000}"/>
    <cellStyle name="Normal 39 4" xfId="92" xr:uid="{00000000-0005-0000-0000-0000D5000000}"/>
    <cellStyle name="Normal 39 5" xfId="104" xr:uid="{00000000-0005-0000-0000-0000D6000000}"/>
    <cellStyle name="Normal 39 6" xfId="116" xr:uid="{00000000-0005-0000-0000-0000D7000000}"/>
    <cellStyle name="Normal 39 7" xfId="128" xr:uid="{00000000-0005-0000-0000-0000D8000000}"/>
    <cellStyle name="Normal 39 8" xfId="140" xr:uid="{00000000-0005-0000-0000-0000D9000000}"/>
    <cellStyle name="Normal 4" xfId="4" xr:uid="{00000000-0005-0000-0000-0000DA000000}"/>
    <cellStyle name="Normal 40" xfId="64" xr:uid="{00000000-0005-0000-0000-0000DB000000}"/>
    <cellStyle name="Normal 40 2" xfId="77" xr:uid="{00000000-0005-0000-0000-0000DC000000}"/>
    <cellStyle name="Normal 40 3" xfId="89" xr:uid="{00000000-0005-0000-0000-0000DD000000}"/>
    <cellStyle name="Normal 40 4" xfId="101" xr:uid="{00000000-0005-0000-0000-0000DE000000}"/>
    <cellStyle name="Normal 40 5" xfId="113" xr:uid="{00000000-0005-0000-0000-0000DF000000}"/>
    <cellStyle name="Normal 40 6" xfId="125" xr:uid="{00000000-0005-0000-0000-0000E0000000}"/>
    <cellStyle name="Normal 40 7" xfId="137" xr:uid="{00000000-0005-0000-0000-0000E1000000}"/>
    <cellStyle name="Normal 40 8" xfId="149" xr:uid="{00000000-0005-0000-0000-0000E2000000}"/>
    <cellStyle name="Normal 41" xfId="151" xr:uid="{00000000-0005-0000-0000-0000E3000000}"/>
    <cellStyle name="Normal 42" xfId="65" xr:uid="{00000000-0005-0000-0000-0000E4000000}"/>
    <cellStyle name="Normal 43" xfId="188" xr:uid="{00000000-0005-0000-0000-0000E5000000}"/>
    <cellStyle name="Normal 44" xfId="225" xr:uid="{00000000-0005-0000-0000-0000E6000000}"/>
    <cellStyle name="Normal 45" xfId="262" xr:uid="{00000000-0005-0000-0000-0000E7000000}"/>
    <cellStyle name="Normal 46" xfId="263" xr:uid="{00000000-0005-0000-0000-0000E8000000}"/>
    <cellStyle name="Normal 47" xfId="264" xr:uid="{00000000-0005-0000-0000-0000E9000000}"/>
    <cellStyle name="Normal 48" xfId="265" xr:uid="{00000000-0005-0000-0000-0000EA000000}"/>
    <cellStyle name="Normal 49" xfId="268" xr:uid="{00000000-0005-0000-0000-0000EB000000}"/>
    <cellStyle name="Normal 5" xfId="5" xr:uid="{00000000-0005-0000-0000-0000EC000000}"/>
    <cellStyle name="Normal 50" xfId="274" xr:uid="{00000000-0005-0000-0000-0000ED000000}"/>
    <cellStyle name="Normal 51" xfId="275" xr:uid="{CA01D2CB-27FE-4B0D-AEEB-6BACD02EF035}"/>
    <cellStyle name="Normal 52" xfId="267" xr:uid="{00000000-0005-0000-0000-0000EE000000}"/>
    <cellStyle name="Normal 53" xfId="266" xr:uid="{00000000-0005-0000-0000-0000EF000000}"/>
    <cellStyle name="Normal 54" xfId="286" xr:uid="{1C3ECC92-51CA-4BA3-8B3D-0BE8844513FD}"/>
    <cellStyle name="Normal 6" xfId="6" xr:uid="{00000000-0005-0000-0000-0000F0000000}"/>
    <cellStyle name="Normal 7" xfId="7" xr:uid="{00000000-0005-0000-0000-0000F1000000}"/>
    <cellStyle name="Normal 8" xfId="27" xr:uid="{00000000-0005-0000-0000-0000F2000000}"/>
    <cellStyle name="Normal 8 10" xfId="17" xr:uid="{00000000-0005-0000-0000-0000F3000000}"/>
    <cellStyle name="Normal 8 11" xfId="22" xr:uid="{00000000-0005-0000-0000-0000F4000000}"/>
    <cellStyle name="Normal 8 12" xfId="24" xr:uid="{00000000-0005-0000-0000-0000F5000000}"/>
    <cellStyle name="Normal 8 13" xfId="25" xr:uid="{00000000-0005-0000-0000-0000F6000000}"/>
    <cellStyle name="Normal 8 14" xfId="30" xr:uid="{00000000-0005-0000-0000-0000F7000000}"/>
    <cellStyle name="Normal 8 15" xfId="28" xr:uid="{00000000-0005-0000-0000-0000F8000000}"/>
    <cellStyle name="Normal 8 16" xfId="29" xr:uid="{00000000-0005-0000-0000-0000F9000000}"/>
    <cellStyle name="Normal 8 17" xfId="31" xr:uid="{00000000-0005-0000-0000-0000FA000000}"/>
    <cellStyle name="Normal 8 18" xfId="33" xr:uid="{00000000-0005-0000-0000-0000FB000000}"/>
    <cellStyle name="Normal 8 19" xfId="35" xr:uid="{00000000-0005-0000-0000-0000FC000000}"/>
    <cellStyle name="Normal 8 2" xfId="9" xr:uid="{00000000-0005-0000-0000-0000FD000000}"/>
    <cellStyle name="Normal 8 20" xfId="37" xr:uid="{00000000-0005-0000-0000-0000FE000000}"/>
    <cellStyle name="Normal 8 21" xfId="39" xr:uid="{00000000-0005-0000-0000-0000FF000000}"/>
    <cellStyle name="Normal 8 22" xfId="41" xr:uid="{00000000-0005-0000-0000-000000010000}"/>
    <cellStyle name="Normal 8 23" xfId="43" xr:uid="{00000000-0005-0000-0000-000001010000}"/>
    <cellStyle name="Normal 8 24" xfId="45" xr:uid="{00000000-0005-0000-0000-000002010000}"/>
    <cellStyle name="Normal 8 25" xfId="47" xr:uid="{00000000-0005-0000-0000-000003010000}"/>
    <cellStyle name="Normal 8 26" xfId="49" xr:uid="{00000000-0005-0000-0000-000004010000}"/>
    <cellStyle name="Normal 8 3" xfId="10" xr:uid="{00000000-0005-0000-0000-000005010000}"/>
    <cellStyle name="Normal 8 4" xfId="11" xr:uid="{00000000-0005-0000-0000-000006010000}"/>
    <cellStyle name="Normal 8 5" xfId="13" xr:uid="{00000000-0005-0000-0000-000007010000}"/>
    <cellStyle name="Normal 8 6" xfId="15" xr:uid="{00000000-0005-0000-0000-000008010000}"/>
    <cellStyle name="Normal 8 7" xfId="16" xr:uid="{00000000-0005-0000-0000-000009010000}"/>
    <cellStyle name="Normal 8 8" xfId="19" xr:uid="{00000000-0005-0000-0000-00000A010000}"/>
    <cellStyle name="Normal 8 9" xfId="20" xr:uid="{00000000-0005-0000-0000-00000B010000}"/>
    <cellStyle name="Normal 9" xfId="8" xr:uid="{00000000-0005-0000-0000-00000C010000}"/>
    <cellStyle name="Normal_Sheet1" xfId="284" xr:uid="{6F8C4C96-EC99-4E70-8E55-563FE4692B67}"/>
    <cellStyle name="Normal_TROSKOVNIK-revizija2" xfId="282" xr:uid="{B6925B4A-C499-4341-9AA6-13DE712FFB4F}"/>
    <cellStyle name="Normal1" xfId="270" xr:uid="{00000000-0005-0000-0000-00000D010000}"/>
    <cellStyle name="Normal3" xfId="271" xr:uid="{00000000-0005-0000-0000-00000E010000}"/>
    <cellStyle name="Normalno" xfId="0" builtinId="0"/>
    <cellStyle name="Obično 4" xfId="273" xr:uid="{00000000-0005-0000-0000-00000F010000}"/>
    <cellStyle name="Total 2" xfId="187" xr:uid="{00000000-0005-0000-0000-000010010000}"/>
    <cellStyle name="Total 3" xfId="224" xr:uid="{00000000-0005-0000-0000-000011010000}"/>
    <cellStyle name="Total 4" xfId="261" xr:uid="{00000000-0005-0000-0000-000012010000}"/>
    <cellStyle name="wrap" xfId="280" xr:uid="{999C8EF6-F726-4318-B157-E78388C65F9E}"/>
  </cellStyles>
  <dxfs count="175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strike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strike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strike val="0"/>
        <condense val="0"/>
        <extend val="0"/>
        <color indexed="9"/>
      </font>
      <border>
        <right style="thin">
          <color indexed="64"/>
        </right>
        <top style="thin">
          <color indexed="64"/>
        </top>
        <bottom style="thin">
          <color indexed="64"/>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5"/>
  <sheetViews>
    <sheetView showGridLines="0" view="pageLayout" topLeftCell="A4" zoomScaleNormal="100" zoomScaleSheetLayoutView="100" workbookViewId="0">
      <selection activeCell="A11" sqref="A11:XFD13"/>
    </sheetView>
  </sheetViews>
  <sheetFormatPr defaultColWidth="8.85546875" defaultRowHeight="12"/>
  <cols>
    <col min="1" max="1" width="6.42578125" style="4" bestFit="1" customWidth="1"/>
    <col min="2" max="2" width="13.28515625" style="5" customWidth="1"/>
    <col min="3" max="3" width="1.5703125" style="6" customWidth="1"/>
    <col min="4" max="4" width="40.7109375" style="1" customWidth="1"/>
    <col min="5" max="5" width="13.42578125" style="1" customWidth="1"/>
    <col min="6" max="16384" width="8.85546875" style="1"/>
  </cols>
  <sheetData>
    <row r="1" spans="1:8" ht="14.25">
      <c r="A1" s="30"/>
      <c r="B1" s="30"/>
      <c r="C1" s="30"/>
      <c r="D1" s="30"/>
      <c r="E1" s="31"/>
      <c r="F1" s="30"/>
      <c r="G1" s="30"/>
      <c r="H1" s="30"/>
    </row>
    <row r="2" spans="1:8" ht="14.25">
      <c r="A2" s="30"/>
      <c r="B2" s="30"/>
      <c r="C2" s="30"/>
      <c r="D2" s="30"/>
      <c r="E2" s="31"/>
      <c r="F2" s="30"/>
      <c r="G2" s="30"/>
      <c r="H2" s="30"/>
    </row>
    <row r="3" spans="1:8" ht="14.25">
      <c r="A3" s="30"/>
      <c r="B3" s="30"/>
      <c r="C3" s="30"/>
      <c r="D3" s="30"/>
      <c r="E3" s="31"/>
      <c r="F3" s="30"/>
      <c r="G3" s="30"/>
      <c r="H3" s="30"/>
    </row>
    <row r="4" spans="1:8" ht="14.25">
      <c r="A4" s="41"/>
      <c r="B4" s="1"/>
      <c r="C4" s="41"/>
      <c r="D4" s="41"/>
      <c r="E4" s="42"/>
      <c r="F4" s="41"/>
      <c r="G4" s="41"/>
      <c r="H4" s="41"/>
    </row>
    <row r="5" spans="1:8" ht="15">
      <c r="A5" s="41"/>
      <c r="B5" s="43" t="s">
        <v>450</v>
      </c>
      <c r="C5" s="41"/>
      <c r="D5" s="41"/>
      <c r="E5" s="42"/>
      <c r="F5" s="41"/>
      <c r="G5" s="41"/>
      <c r="H5" s="41"/>
    </row>
    <row r="6" spans="1:8" ht="14.25">
      <c r="A6" s="41"/>
      <c r="B6" s="41"/>
      <c r="C6" s="41"/>
      <c r="D6" s="41"/>
      <c r="E6" s="42"/>
      <c r="F6" s="41"/>
      <c r="G6" s="41"/>
      <c r="H6" s="41"/>
    </row>
    <row r="7" spans="1:8" ht="14.25">
      <c r="A7" s="41"/>
      <c r="B7" s="982" t="s">
        <v>1531</v>
      </c>
      <c r="C7" s="41"/>
      <c r="D7" s="41"/>
      <c r="E7" s="42"/>
      <c r="F7" s="41"/>
      <c r="G7" s="41"/>
      <c r="H7" s="41"/>
    </row>
    <row r="8" spans="1:8" ht="12.75">
      <c r="A8" s="39"/>
      <c r="B8" s="41"/>
      <c r="C8" s="40"/>
    </row>
    <row r="9" spans="1:8" ht="14.25">
      <c r="A9" s="41"/>
      <c r="B9" s="982" t="s">
        <v>1534</v>
      </c>
      <c r="C9" s="41"/>
      <c r="D9" s="41"/>
      <c r="E9" s="42"/>
      <c r="F9" s="41"/>
      <c r="G9" s="41"/>
      <c r="H9" s="41"/>
    </row>
    <row r="10" spans="1:8" ht="14.25">
      <c r="A10" s="41"/>
      <c r="B10" s="41"/>
      <c r="C10" s="41"/>
      <c r="D10" s="41"/>
      <c r="E10" s="42"/>
      <c r="F10" s="41"/>
      <c r="G10" s="41"/>
      <c r="H10" s="41"/>
    </row>
    <row r="11" spans="1:8">
      <c r="A11" s="39"/>
      <c r="B11" s="1"/>
      <c r="C11" s="40"/>
    </row>
    <row r="12" spans="1:8">
      <c r="A12" s="39"/>
      <c r="B12" s="1"/>
      <c r="C12" s="40"/>
    </row>
    <row r="13" spans="1:8" ht="12.75">
      <c r="A13" s="39"/>
      <c r="B13" s="46" t="s">
        <v>1533</v>
      </c>
      <c r="C13" s="40"/>
    </row>
    <row r="14" spans="1:8">
      <c r="A14" s="39"/>
      <c r="B14" s="1"/>
      <c r="C14" s="40"/>
    </row>
    <row r="15" spans="1:8">
      <c r="A15" s="39"/>
      <c r="B15" s="39"/>
      <c r="C15" s="39"/>
      <c r="D15" s="3" t="s">
        <v>26</v>
      </c>
    </row>
    <row r="16" spans="1:8">
      <c r="A16" s="39"/>
      <c r="B16" s="44">
        <v>100</v>
      </c>
      <c r="C16" s="44"/>
      <c r="D16" s="14" t="s">
        <v>3</v>
      </c>
    </row>
    <row r="17" spans="1:4">
      <c r="A17" s="39"/>
      <c r="B17" s="44">
        <v>200</v>
      </c>
      <c r="C17" s="44"/>
      <c r="D17" s="14" t="s">
        <v>155</v>
      </c>
    </row>
    <row r="18" spans="1:4">
      <c r="A18" s="39"/>
      <c r="B18" s="44">
        <v>300</v>
      </c>
      <c r="C18" s="44"/>
      <c r="D18" s="14" t="s">
        <v>19</v>
      </c>
    </row>
    <row r="19" spans="1:4" ht="24">
      <c r="A19" s="39"/>
      <c r="B19" s="44">
        <v>400</v>
      </c>
      <c r="C19" s="44"/>
      <c r="D19" s="14" t="s">
        <v>101</v>
      </c>
    </row>
    <row r="20" spans="1:4">
      <c r="A20" s="39"/>
      <c r="B20" s="39">
        <v>500</v>
      </c>
      <c r="C20" s="39"/>
      <c r="D20" s="1" t="s">
        <v>21</v>
      </c>
    </row>
    <row r="21" spans="1:4">
      <c r="A21" s="39"/>
      <c r="B21" s="39">
        <v>600</v>
      </c>
      <c r="C21" s="39"/>
      <c r="D21" s="1" t="s">
        <v>23</v>
      </c>
    </row>
    <row r="22" spans="1:4">
      <c r="A22" s="39"/>
      <c r="B22" s="39">
        <v>700</v>
      </c>
      <c r="C22" s="39"/>
      <c r="D22" s="1" t="s">
        <v>102</v>
      </c>
    </row>
    <row r="23" spans="1:4">
      <c r="A23" s="39"/>
      <c r="B23" s="39">
        <v>800</v>
      </c>
      <c r="C23" s="39"/>
      <c r="D23" s="1" t="s">
        <v>103</v>
      </c>
    </row>
    <row r="24" spans="1:4">
      <c r="A24" s="39"/>
      <c r="B24" s="39">
        <v>900</v>
      </c>
      <c r="C24" s="39"/>
      <c r="D24" s="1" t="s">
        <v>15</v>
      </c>
    </row>
    <row r="25" spans="1:4">
      <c r="A25" s="39"/>
      <c r="B25" s="39"/>
      <c r="C25" s="39"/>
      <c r="D25" s="3"/>
    </row>
    <row r="26" spans="1:4">
      <c r="A26" s="39"/>
      <c r="B26" s="39"/>
      <c r="C26" s="39"/>
    </row>
    <row r="27" spans="1:4">
      <c r="A27" s="39"/>
      <c r="B27" s="39"/>
      <c r="C27" s="39"/>
      <c r="D27" s="3" t="s">
        <v>27</v>
      </c>
    </row>
    <row r="28" spans="1:4">
      <c r="A28" s="39"/>
      <c r="B28" s="39">
        <v>1000</v>
      </c>
      <c r="C28" s="39"/>
      <c r="D28" s="1" t="s">
        <v>144</v>
      </c>
    </row>
    <row r="29" spans="1:4">
      <c r="A29" s="39"/>
      <c r="B29" s="39">
        <v>1100</v>
      </c>
      <c r="C29" s="39"/>
      <c r="D29" s="1" t="s">
        <v>13</v>
      </c>
    </row>
    <row r="30" spans="1:4">
      <c r="A30" s="39"/>
      <c r="B30" s="39">
        <v>1200</v>
      </c>
      <c r="C30" s="39"/>
      <c r="D30" s="1" t="s">
        <v>29</v>
      </c>
    </row>
    <row r="31" spans="1:4">
      <c r="A31" s="39"/>
      <c r="B31" s="39">
        <v>1300</v>
      </c>
      <c r="C31" s="39"/>
      <c r="D31" s="1" t="s">
        <v>30</v>
      </c>
    </row>
    <row r="32" spans="1:4">
      <c r="A32" s="39"/>
      <c r="B32" s="39">
        <v>1400</v>
      </c>
      <c r="C32" s="39"/>
      <c r="D32" s="1" t="s">
        <v>16</v>
      </c>
    </row>
    <row r="33" spans="1:4">
      <c r="A33" s="39"/>
      <c r="B33" s="39">
        <v>1500</v>
      </c>
      <c r="C33" s="39"/>
      <c r="D33" s="1" t="s">
        <v>32</v>
      </c>
    </row>
    <row r="34" spans="1:4">
      <c r="A34" s="39"/>
      <c r="B34" s="39">
        <v>1600</v>
      </c>
      <c r="C34" s="39"/>
      <c r="D34" s="1" t="s">
        <v>0</v>
      </c>
    </row>
    <row r="35" spans="1:4">
      <c r="A35" s="39"/>
      <c r="B35" s="39">
        <v>1700</v>
      </c>
      <c r="C35" s="39"/>
      <c r="D35" s="1" t="s">
        <v>35</v>
      </c>
    </row>
    <row r="36" spans="1:4">
      <c r="A36" s="39"/>
      <c r="B36" s="39">
        <v>1800</v>
      </c>
      <c r="C36" s="39"/>
      <c r="D36" s="1" t="s">
        <v>1</v>
      </c>
    </row>
    <row r="37" spans="1:4">
      <c r="A37" s="39"/>
      <c r="B37" s="39">
        <v>1900</v>
      </c>
      <c r="C37" s="39"/>
      <c r="D37" s="1" t="s">
        <v>2</v>
      </c>
    </row>
    <row r="38" spans="1:4">
      <c r="A38" s="39"/>
      <c r="B38" s="39">
        <v>1900</v>
      </c>
      <c r="C38" s="39"/>
      <c r="D38" s="1" t="s">
        <v>2</v>
      </c>
    </row>
    <row r="39" spans="1:4">
      <c r="A39" s="39"/>
      <c r="B39" s="39">
        <v>2000</v>
      </c>
      <c r="C39" s="40"/>
      <c r="D39" s="1" t="s">
        <v>435</v>
      </c>
    </row>
    <row r="40" spans="1:4">
      <c r="A40" s="39"/>
      <c r="B40" s="1"/>
      <c r="C40" s="40"/>
    </row>
    <row r="41" spans="1:4">
      <c r="A41" s="39"/>
      <c r="B41" s="1"/>
      <c r="C41" s="40"/>
    </row>
    <row r="42" spans="1:4">
      <c r="A42" s="39"/>
      <c r="B42" s="1"/>
      <c r="C42" s="40"/>
    </row>
    <row r="43" spans="1:4">
      <c r="A43" s="39"/>
      <c r="B43" s="1"/>
      <c r="C43" s="40"/>
    </row>
    <row r="44" spans="1:4">
      <c r="A44" s="39"/>
      <c r="B44" s="1"/>
      <c r="C44" s="40"/>
    </row>
    <row r="45" spans="1:4">
      <c r="A45" s="39"/>
      <c r="B45" s="1"/>
      <c r="C45" s="40"/>
    </row>
    <row r="46" spans="1:4">
      <c r="A46" s="39"/>
      <c r="B46" s="1"/>
      <c r="C46" s="40"/>
    </row>
    <row r="47" spans="1:4">
      <c r="A47" s="39"/>
      <c r="B47" s="1"/>
      <c r="C47" s="40"/>
    </row>
    <row r="48" spans="1:4">
      <c r="A48" s="39"/>
      <c r="B48" s="1"/>
      <c r="C48" s="40"/>
    </row>
    <row r="49" spans="1:3">
      <c r="A49" s="39"/>
      <c r="B49" s="1"/>
      <c r="C49" s="40"/>
    </row>
    <row r="50" spans="1:3">
      <c r="A50" s="39"/>
      <c r="B50" s="1"/>
      <c r="C50" s="40"/>
    </row>
    <row r="51" spans="1:3">
      <c r="A51" s="39"/>
      <c r="B51" s="1"/>
      <c r="C51" s="40"/>
    </row>
    <row r="52" spans="1:3">
      <c r="A52" s="39"/>
      <c r="B52" s="1"/>
      <c r="C52" s="40"/>
    </row>
    <row r="53" spans="1:3">
      <c r="A53" s="39"/>
      <c r="B53" s="1"/>
      <c r="C53" s="40"/>
    </row>
    <row r="54" spans="1:3">
      <c r="A54" s="39"/>
      <c r="B54" s="1"/>
      <c r="C54" s="40"/>
    </row>
    <row r="55" spans="1:3">
      <c r="A55" s="39"/>
      <c r="B55" s="1"/>
      <c r="C55" s="40"/>
    </row>
    <row r="56" spans="1:3">
      <c r="A56" s="39"/>
      <c r="B56" s="1"/>
      <c r="C56" s="40"/>
    </row>
    <row r="57" spans="1:3">
      <c r="A57" s="39"/>
      <c r="B57" s="1"/>
      <c r="C57" s="40"/>
    </row>
    <row r="58" spans="1:3">
      <c r="A58" s="39"/>
      <c r="B58" s="1"/>
      <c r="C58" s="40"/>
    </row>
    <row r="59" spans="1:3">
      <c r="A59" s="39"/>
      <c r="B59" s="1"/>
      <c r="C59" s="40"/>
    </row>
    <row r="60" spans="1:3">
      <c r="A60" s="39"/>
      <c r="B60" s="1"/>
      <c r="C60" s="40"/>
    </row>
    <row r="61" spans="1:3">
      <c r="A61" s="39"/>
      <c r="B61" s="1"/>
      <c r="C61" s="40"/>
    </row>
    <row r="62" spans="1:3">
      <c r="A62" s="39"/>
      <c r="B62" s="1"/>
      <c r="C62" s="40"/>
    </row>
    <row r="63" spans="1:3">
      <c r="A63" s="39"/>
      <c r="B63" s="1"/>
      <c r="C63" s="40"/>
    </row>
    <row r="64" spans="1:3">
      <c r="A64" s="39"/>
      <c r="B64" s="1"/>
      <c r="C64" s="40"/>
    </row>
    <row r="65" spans="1:3">
      <c r="A65" s="39"/>
      <c r="B65" s="1"/>
      <c r="C65" s="40"/>
    </row>
    <row r="66" spans="1:3">
      <c r="A66" s="39"/>
      <c r="B66" s="1"/>
      <c r="C66" s="40"/>
    </row>
    <row r="67" spans="1:3">
      <c r="A67" s="39"/>
      <c r="B67" s="1"/>
      <c r="C67" s="40"/>
    </row>
    <row r="68" spans="1:3">
      <c r="A68" s="39"/>
      <c r="B68" s="1"/>
      <c r="C68" s="40"/>
    </row>
    <row r="69" spans="1:3">
      <c r="A69" s="39"/>
      <c r="B69" s="1"/>
      <c r="C69" s="40"/>
    </row>
    <row r="70" spans="1:3">
      <c r="A70" s="39"/>
      <c r="B70" s="1"/>
      <c r="C70" s="40"/>
    </row>
    <row r="71" spans="1:3">
      <c r="A71" s="39"/>
      <c r="B71" s="1"/>
      <c r="C71" s="40"/>
    </row>
    <row r="72" spans="1:3">
      <c r="A72" s="39"/>
      <c r="B72" s="1"/>
      <c r="C72" s="40"/>
    </row>
    <row r="73" spans="1:3">
      <c r="A73" s="39"/>
      <c r="B73" s="1"/>
      <c r="C73" s="40"/>
    </row>
    <row r="74" spans="1:3">
      <c r="A74" s="39"/>
      <c r="B74" s="1"/>
      <c r="C74" s="40"/>
    </row>
    <row r="75" spans="1:3">
      <c r="A75" s="39"/>
      <c r="B75" s="1"/>
      <c r="C75" s="40"/>
    </row>
    <row r="76" spans="1:3">
      <c r="A76" s="39"/>
      <c r="B76" s="1"/>
      <c r="C76" s="40"/>
    </row>
    <row r="77" spans="1:3">
      <c r="A77" s="39"/>
      <c r="B77" s="1"/>
      <c r="C77" s="40"/>
    </row>
    <row r="78" spans="1:3">
      <c r="A78" s="39"/>
      <c r="B78" s="1"/>
      <c r="C78" s="40"/>
    </row>
    <row r="79" spans="1:3">
      <c r="A79" s="39"/>
      <c r="B79" s="1"/>
      <c r="C79" s="40"/>
    </row>
    <row r="80" spans="1:3">
      <c r="A80" s="39"/>
      <c r="B80" s="1"/>
      <c r="C80" s="40"/>
    </row>
    <row r="81" spans="1:3">
      <c r="A81" s="39"/>
      <c r="B81" s="1"/>
      <c r="C81" s="40"/>
    </row>
    <row r="82" spans="1:3">
      <c r="A82" s="39"/>
      <c r="B82" s="1"/>
      <c r="C82" s="40"/>
    </row>
    <row r="83" spans="1:3">
      <c r="A83" s="39"/>
      <c r="B83" s="1"/>
      <c r="C83" s="40"/>
    </row>
    <row r="84" spans="1:3">
      <c r="A84" s="39"/>
      <c r="B84" s="1"/>
      <c r="C84" s="40"/>
    </row>
    <row r="85" spans="1:3">
      <c r="A85" s="39"/>
      <c r="B85" s="1"/>
      <c r="C85" s="40"/>
    </row>
    <row r="86" spans="1:3">
      <c r="A86" s="39"/>
      <c r="B86" s="1"/>
      <c r="C86" s="40"/>
    </row>
    <row r="87" spans="1:3">
      <c r="A87" s="39"/>
      <c r="B87" s="1"/>
      <c r="C87" s="40"/>
    </row>
    <row r="88" spans="1:3">
      <c r="A88" s="39"/>
      <c r="B88" s="1"/>
      <c r="C88" s="40"/>
    </row>
    <row r="89" spans="1:3">
      <c r="A89" s="39"/>
      <c r="B89" s="1"/>
      <c r="C89" s="40"/>
    </row>
    <row r="90" spans="1:3">
      <c r="A90" s="39"/>
      <c r="B90" s="1"/>
      <c r="C90" s="40"/>
    </row>
    <row r="91" spans="1:3">
      <c r="A91" s="39"/>
      <c r="B91" s="1"/>
      <c r="C91" s="40"/>
    </row>
    <row r="92" spans="1:3">
      <c r="A92" s="39"/>
      <c r="B92" s="1"/>
      <c r="C92" s="40"/>
    </row>
    <row r="93" spans="1:3">
      <c r="A93" s="39"/>
      <c r="B93" s="1"/>
      <c r="C93" s="40"/>
    </row>
    <row r="94" spans="1:3">
      <c r="A94" s="39"/>
      <c r="B94" s="1"/>
      <c r="C94" s="40"/>
    </row>
    <row r="95" spans="1:3">
      <c r="A95" s="39"/>
      <c r="B95" s="1"/>
      <c r="C95" s="40"/>
    </row>
    <row r="96" spans="1:3">
      <c r="A96" s="39"/>
      <c r="B96" s="1"/>
      <c r="C96" s="40"/>
    </row>
    <row r="97" spans="1:3">
      <c r="A97" s="39"/>
      <c r="B97" s="1"/>
      <c r="C97" s="40"/>
    </row>
    <row r="98" spans="1:3">
      <c r="A98" s="39"/>
      <c r="B98" s="1"/>
      <c r="C98" s="40"/>
    </row>
    <row r="99" spans="1:3">
      <c r="A99" s="39"/>
      <c r="B99" s="1"/>
      <c r="C99" s="40"/>
    </row>
    <row r="100" spans="1:3">
      <c r="A100" s="39"/>
      <c r="B100" s="1"/>
      <c r="C100" s="40"/>
    </row>
    <row r="101" spans="1:3">
      <c r="A101" s="39"/>
      <c r="B101" s="1"/>
      <c r="C101" s="40"/>
    </row>
    <row r="102" spans="1:3">
      <c r="A102" s="39"/>
      <c r="B102" s="1"/>
      <c r="C102" s="40"/>
    </row>
    <row r="103" spans="1:3">
      <c r="A103" s="39"/>
      <c r="B103" s="1"/>
      <c r="C103" s="40"/>
    </row>
    <row r="104" spans="1:3">
      <c r="A104" s="39"/>
      <c r="B104" s="1"/>
      <c r="C104" s="40"/>
    </row>
    <row r="105" spans="1:3">
      <c r="A105" s="39"/>
      <c r="B105" s="1"/>
      <c r="C105" s="40"/>
    </row>
    <row r="106" spans="1:3">
      <c r="A106" s="39"/>
      <c r="B106" s="1"/>
      <c r="C106" s="40"/>
    </row>
    <row r="107" spans="1:3">
      <c r="A107" s="39"/>
      <c r="B107" s="1"/>
      <c r="C107" s="40"/>
    </row>
    <row r="108" spans="1:3">
      <c r="A108" s="39"/>
      <c r="B108" s="1"/>
      <c r="C108" s="40"/>
    </row>
    <row r="109" spans="1:3">
      <c r="A109" s="39"/>
      <c r="B109" s="1"/>
      <c r="C109" s="40"/>
    </row>
    <row r="110" spans="1:3">
      <c r="A110" s="39"/>
      <c r="B110" s="1"/>
      <c r="C110" s="40"/>
    </row>
    <row r="111" spans="1:3">
      <c r="A111" s="39"/>
      <c r="B111" s="1"/>
      <c r="C111" s="40"/>
    </row>
    <row r="112" spans="1:3">
      <c r="A112" s="39"/>
      <c r="B112" s="1"/>
      <c r="C112" s="40"/>
    </row>
    <row r="113" spans="1:3">
      <c r="A113" s="39"/>
      <c r="B113" s="1"/>
      <c r="C113" s="40"/>
    </row>
    <row r="114" spans="1:3">
      <c r="A114" s="39"/>
      <c r="B114" s="1"/>
      <c r="C114" s="40"/>
    </row>
    <row r="115" spans="1:3">
      <c r="A115" s="39"/>
      <c r="B115" s="1"/>
      <c r="C115" s="40"/>
    </row>
    <row r="116" spans="1:3">
      <c r="A116" s="39"/>
      <c r="B116" s="1"/>
      <c r="C116" s="40"/>
    </row>
    <row r="117" spans="1:3">
      <c r="A117" s="39"/>
      <c r="B117" s="1"/>
      <c r="C117" s="40"/>
    </row>
    <row r="118" spans="1:3">
      <c r="A118" s="39"/>
      <c r="B118" s="1"/>
      <c r="C118" s="40"/>
    </row>
    <row r="119" spans="1:3">
      <c r="A119" s="39"/>
      <c r="B119" s="1"/>
      <c r="C119" s="40"/>
    </row>
    <row r="120" spans="1:3">
      <c r="A120" s="39"/>
      <c r="B120" s="1"/>
      <c r="C120" s="40"/>
    </row>
    <row r="121" spans="1:3">
      <c r="A121" s="39"/>
      <c r="B121" s="1"/>
      <c r="C121" s="40"/>
    </row>
    <row r="122" spans="1:3">
      <c r="A122" s="39"/>
      <c r="B122" s="1"/>
      <c r="C122" s="40"/>
    </row>
    <row r="123" spans="1:3">
      <c r="A123" s="39"/>
      <c r="B123" s="1"/>
      <c r="C123" s="40"/>
    </row>
    <row r="124" spans="1:3">
      <c r="A124" s="39"/>
      <c r="B124" s="1"/>
      <c r="C124" s="40"/>
    </row>
    <row r="125" spans="1:3">
      <c r="A125" s="39"/>
      <c r="B125" s="1"/>
      <c r="C125" s="40"/>
    </row>
    <row r="126" spans="1:3">
      <c r="A126" s="39"/>
      <c r="B126" s="1"/>
      <c r="C126" s="40"/>
    </row>
    <row r="127" spans="1:3">
      <c r="A127" s="39"/>
      <c r="B127" s="1"/>
      <c r="C127" s="40"/>
    </row>
    <row r="128" spans="1:3">
      <c r="A128" s="39"/>
      <c r="B128" s="1"/>
      <c r="C128" s="40"/>
    </row>
    <row r="129" spans="1:3">
      <c r="A129" s="39"/>
      <c r="B129" s="1"/>
      <c r="C129" s="40"/>
    </row>
    <row r="130" spans="1:3">
      <c r="A130" s="39"/>
      <c r="B130" s="1"/>
      <c r="C130" s="40"/>
    </row>
    <row r="131" spans="1:3">
      <c r="A131" s="39"/>
      <c r="B131" s="1"/>
      <c r="C131" s="40"/>
    </row>
    <row r="132" spans="1:3">
      <c r="A132" s="39"/>
      <c r="B132" s="1"/>
      <c r="C132" s="40"/>
    </row>
    <row r="133" spans="1:3">
      <c r="A133" s="39"/>
      <c r="B133" s="1"/>
      <c r="C133" s="40"/>
    </row>
    <row r="134" spans="1:3">
      <c r="A134" s="39"/>
      <c r="B134" s="1"/>
      <c r="C134" s="40"/>
    </row>
    <row r="135" spans="1:3">
      <c r="A135" s="39"/>
      <c r="B135" s="1"/>
      <c r="C135" s="40"/>
    </row>
    <row r="136" spans="1:3">
      <c r="A136" s="39"/>
      <c r="B136" s="1"/>
      <c r="C136" s="40"/>
    </row>
    <row r="137" spans="1:3">
      <c r="A137" s="39"/>
      <c r="B137" s="1"/>
      <c r="C137" s="40"/>
    </row>
    <row r="138" spans="1:3">
      <c r="A138" s="39"/>
      <c r="B138" s="1"/>
      <c r="C138" s="40"/>
    </row>
    <row r="139" spans="1:3">
      <c r="A139" s="39"/>
      <c r="B139" s="1"/>
      <c r="C139" s="40"/>
    </row>
    <row r="140" spans="1:3">
      <c r="A140" s="39"/>
      <c r="B140" s="1"/>
      <c r="C140" s="40"/>
    </row>
    <row r="141" spans="1:3">
      <c r="A141" s="39"/>
      <c r="B141" s="1"/>
      <c r="C141" s="40"/>
    </row>
    <row r="142" spans="1:3">
      <c r="A142" s="39"/>
      <c r="B142" s="1"/>
      <c r="C142" s="40"/>
    </row>
    <row r="143" spans="1:3">
      <c r="A143" s="39"/>
      <c r="B143" s="1"/>
      <c r="C143" s="40"/>
    </row>
    <row r="144" spans="1:3">
      <c r="A144" s="39"/>
      <c r="B144" s="1"/>
      <c r="C144" s="40"/>
    </row>
    <row r="145" spans="1:3">
      <c r="A145" s="39"/>
      <c r="B145" s="1"/>
      <c r="C145" s="40"/>
    </row>
    <row r="146" spans="1:3">
      <c r="A146" s="39"/>
      <c r="B146" s="1"/>
      <c r="C146" s="40"/>
    </row>
    <row r="147" spans="1:3">
      <c r="A147" s="39"/>
      <c r="B147" s="1"/>
      <c r="C147" s="40"/>
    </row>
    <row r="148" spans="1:3">
      <c r="A148" s="39"/>
      <c r="B148" s="1"/>
      <c r="C148" s="40"/>
    </row>
    <row r="149" spans="1:3">
      <c r="A149" s="39"/>
      <c r="B149" s="1"/>
      <c r="C149" s="40"/>
    </row>
    <row r="150" spans="1:3">
      <c r="A150" s="39"/>
      <c r="B150" s="1"/>
      <c r="C150" s="40"/>
    </row>
    <row r="151" spans="1:3">
      <c r="A151" s="39"/>
      <c r="B151" s="1"/>
      <c r="C151" s="40"/>
    </row>
    <row r="152" spans="1:3">
      <c r="A152" s="39"/>
      <c r="B152" s="1"/>
      <c r="C152" s="40"/>
    </row>
    <row r="153" spans="1:3">
      <c r="A153" s="39"/>
      <c r="B153" s="1"/>
      <c r="C153" s="40"/>
    </row>
    <row r="154" spans="1:3">
      <c r="A154" s="39"/>
      <c r="B154" s="1"/>
      <c r="C154" s="40"/>
    </row>
    <row r="155" spans="1:3">
      <c r="A155" s="39"/>
      <c r="B155" s="1"/>
      <c r="C155" s="40"/>
    </row>
    <row r="156" spans="1:3">
      <c r="A156" s="39"/>
      <c r="B156" s="1"/>
      <c r="C156" s="40"/>
    </row>
    <row r="157" spans="1:3">
      <c r="A157" s="39"/>
      <c r="B157" s="1"/>
      <c r="C157" s="40"/>
    </row>
    <row r="158" spans="1:3">
      <c r="A158" s="39"/>
      <c r="B158" s="1"/>
      <c r="C158" s="40"/>
    </row>
    <row r="159" spans="1:3">
      <c r="A159" s="39"/>
      <c r="B159" s="1"/>
      <c r="C159" s="40"/>
    </row>
    <row r="160" spans="1:3">
      <c r="A160" s="39"/>
      <c r="B160" s="1"/>
      <c r="C160" s="40"/>
    </row>
    <row r="161" spans="1:3">
      <c r="A161" s="39"/>
      <c r="B161" s="1"/>
      <c r="C161" s="40"/>
    </row>
    <row r="162" spans="1:3">
      <c r="A162" s="39"/>
      <c r="B162" s="1"/>
      <c r="C162" s="40"/>
    </row>
    <row r="163" spans="1:3">
      <c r="A163" s="39"/>
      <c r="B163" s="1"/>
      <c r="C163" s="40"/>
    </row>
    <row r="164" spans="1:3">
      <c r="A164" s="39"/>
      <c r="B164" s="1"/>
      <c r="C164" s="40"/>
    </row>
    <row r="165" spans="1:3">
      <c r="A165" s="39"/>
      <c r="B165" s="1"/>
      <c r="C165" s="40"/>
    </row>
    <row r="166" spans="1:3">
      <c r="A166" s="39"/>
      <c r="B166" s="1"/>
      <c r="C166" s="40"/>
    </row>
    <row r="167" spans="1:3">
      <c r="A167" s="39"/>
      <c r="B167" s="1"/>
      <c r="C167" s="40"/>
    </row>
    <row r="168" spans="1:3">
      <c r="A168" s="39"/>
      <c r="B168" s="1"/>
      <c r="C168" s="40"/>
    </row>
    <row r="169" spans="1:3">
      <c r="A169" s="39"/>
      <c r="B169" s="1"/>
      <c r="C169" s="40"/>
    </row>
    <row r="170" spans="1:3">
      <c r="A170" s="39"/>
      <c r="B170" s="1"/>
      <c r="C170" s="40"/>
    </row>
    <row r="171" spans="1:3">
      <c r="A171" s="39"/>
      <c r="B171" s="1"/>
      <c r="C171" s="40"/>
    </row>
    <row r="172" spans="1:3">
      <c r="A172" s="39"/>
      <c r="B172" s="1"/>
      <c r="C172" s="40"/>
    </row>
    <row r="173" spans="1:3">
      <c r="A173" s="39"/>
      <c r="B173" s="1"/>
      <c r="C173" s="40"/>
    </row>
    <row r="174" spans="1:3">
      <c r="A174" s="39"/>
      <c r="B174" s="1"/>
      <c r="C174" s="40"/>
    </row>
    <row r="175" spans="1:3">
      <c r="A175" s="39"/>
      <c r="B175" s="1"/>
      <c r="C175" s="40"/>
    </row>
    <row r="176" spans="1:3">
      <c r="A176" s="39"/>
      <c r="B176" s="1"/>
      <c r="C176" s="40"/>
    </row>
    <row r="177" spans="1:3">
      <c r="A177" s="39"/>
      <c r="B177" s="1"/>
      <c r="C177" s="40"/>
    </row>
    <row r="178" spans="1:3">
      <c r="A178" s="39"/>
      <c r="B178" s="1"/>
      <c r="C178" s="40"/>
    </row>
    <row r="179" spans="1:3">
      <c r="A179" s="39"/>
      <c r="B179" s="1"/>
      <c r="C179" s="40"/>
    </row>
    <row r="180" spans="1:3">
      <c r="A180" s="39"/>
      <c r="B180" s="1"/>
      <c r="C180" s="40"/>
    </row>
    <row r="181" spans="1:3">
      <c r="A181" s="39"/>
      <c r="B181" s="1"/>
      <c r="C181" s="40"/>
    </row>
    <row r="182" spans="1:3">
      <c r="A182" s="39"/>
      <c r="B182" s="1"/>
      <c r="C182" s="40"/>
    </row>
    <row r="183" spans="1:3">
      <c r="A183" s="39"/>
      <c r="B183" s="1"/>
      <c r="C183" s="40"/>
    </row>
    <row r="184" spans="1:3">
      <c r="A184" s="39"/>
      <c r="B184" s="1"/>
      <c r="C184" s="40"/>
    </row>
    <row r="185" spans="1:3">
      <c r="A185" s="39"/>
      <c r="B185" s="1"/>
      <c r="C185" s="40"/>
    </row>
    <row r="186" spans="1:3">
      <c r="A186" s="39"/>
      <c r="B186" s="1"/>
      <c r="C186" s="40"/>
    </row>
    <row r="187" spans="1:3">
      <c r="A187" s="39"/>
      <c r="B187" s="1"/>
      <c r="C187" s="40"/>
    </row>
    <row r="188" spans="1:3">
      <c r="A188" s="39"/>
      <c r="B188" s="1"/>
      <c r="C188" s="40"/>
    </row>
    <row r="189" spans="1:3">
      <c r="A189" s="39"/>
      <c r="B189" s="1"/>
      <c r="C189" s="40"/>
    </row>
    <row r="190" spans="1:3">
      <c r="A190" s="39"/>
      <c r="B190" s="1"/>
      <c r="C190" s="40"/>
    </row>
    <row r="191" spans="1:3">
      <c r="A191" s="39"/>
      <c r="B191" s="1"/>
      <c r="C191" s="40"/>
    </row>
    <row r="192" spans="1:3">
      <c r="A192" s="39"/>
      <c r="B192" s="1"/>
      <c r="C192" s="40"/>
    </row>
    <row r="193" spans="1:3">
      <c r="A193" s="39"/>
      <c r="B193" s="1"/>
      <c r="C193" s="40"/>
    </row>
    <row r="194" spans="1:3">
      <c r="A194" s="39"/>
      <c r="B194" s="1"/>
      <c r="C194" s="40"/>
    </row>
    <row r="195" spans="1:3">
      <c r="A195" s="39"/>
      <c r="B195" s="1"/>
      <c r="C195" s="40"/>
    </row>
    <row r="196" spans="1:3">
      <c r="A196" s="39"/>
      <c r="B196" s="1"/>
      <c r="C196" s="40"/>
    </row>
    <row r="197" spans="1:3">
      <c r="A197" s="39"/>
      <c r="B197" s="1"/>
      <c r="C197" s="40"/>
    </row>
    <row r="198" spans="1:3">
      <c r="A198" s="39"/>
      <c r="B198" s="1"/>
      <c r="C198" s="40"/>
    </row>
    <row r="199" spans="1:3">
      <c r="A199" s="39"/>
      <c r="B199" s="1"/>
      <c r="C199" s="40"/>
    </row>
    <row r="200" spans="1:3">
      <c r="A200" s="39"/>
      <c r="B200" s="1"/>
      <c r="C200" s="40"/>
    </row>
    <row r="201" spans="1:3">
      <c r="A201" s="39"/>
      <c r="B201" s="1"/>
      <c r="C201" s="40"/>
    </row>
    <row r="202" spans="1:3">
      <c r="A202" s="39"/>
      <c r="B202" s="1"/>
      <c r="C202" s="40"/>
    </row>
    <row r="203" spans="1:3">
      <c r="A203" s="39"/>
      <c r="B203" s="1"/>
      <c r="C203" s="40"/>
    </row>
    <row r="204" spans="1:3">
      <c r="A204" s="39"/>
      <c r="B204" s="1"/>
      <c r="C204" s="40"/>
    </row>
    <row r="205" spans="1:3">
      <c r="A205" s="39"/>
      <c r="B205" s="1"/>
      <c r="C205" s="40"/>
    </row>
    <row r="206" spans="1:3">
      <c r="A206" s="39"/>
      <c r="B206" s="1"/>
      <c r="C206" s="40"/>
    </row>
    <row r="207" spans="1:3">
      <c r="A207" s="39"/>
      <c r="B207" s="1"/>
      <c r="C207" s="40"/>
    </row>
    <row r="208" spans="1:3">
      <c r="A208" s="39"/>
      <c r="B208" s="1"/>
      <c r="C208" s="40"/>
    </row>
    <row r="209" spans="1:3">
      <c r="A209" s="39"/>
      <c r="B209" s="1"/>
      <c r="C209" s="40"/>
    </row>
    <row r="210" spans="1:3">
      <c r="A210" s="39"/>
      <c r="B210" s="1"/>
      <c r="C210" s="40"/>
    </row>
    <row r="211" spans="1:3">
      <c r="A211" s="39"/>
      <c r="B211" s="1"/>
      <c r="C211" s="40"/>
    </row>
    <row r="212" spans="1:3">
      <c r="A212" s="39"/>
      <c r="B212" s="1"/>
      <c r="C212" s="40"/>
    </row>
    <row r="213" spans="1:3">
      <c r="A213" s="39"/>
      <c r="B213" s="1"/>
      <c r="C213" s="40"/>
    </row>
    <row r="214" spans="1:3">
      <c r="A214" s="39"/>
      <c r="B214" s="1"/>
      <c r="C214" s="40"/>
    </row>
    <row r="215" spans="1:3">
      <c r="A215" s="39"/>
      <c r="B215" s="1"/>
      <c r="C215" s="40"/>
    </row>
    <row r="216" spans="1:3">
      <c r="A216" s="39"/>
      <c r="B216" s="1"/>
      <c r="C216" s="40"/>
    </row>
    <row r="217" spans="1:3">
      <c r="A217" s="39"/>
      <c r="B217" s="1"/>
      <c r="C217" s="40"/>
    </row>
    <row r="218" spans="1:3">
      <c r="A218" s="39"/>
      <c r="B218" s="1"/>
      <c r="C218" s="40"/>
    </row>
    <row r="219" spans="1:3">
      <c r="A219" s="39"/>
      <c r="B219" s="1"/>
      <c r="C219" s="40"/>
    </row>
    <row r="220" spans="1:3">
      <c r="A220" s="39"/>
      <c r="B220" s="1"/>
      <c r="C220" s="40"/>
    </row>
    <row r="221" spans="1:3">
      <c r="A221" s="39"/>
      <c r="B221" s="1"/>
      <c r="C221" s="40"/>
    </row>
    <row r="222" spans="1:3">
      <c r="A222" s="39"/>
      <c r="B222" s="1"/>
      <c r="C222" s="40"/>
    </row>
    <row r="223" spans="1:3">
      <c r="A223" s="39"/>
      <c r="B223" s="1"/>
      <c r="C223" s="40"/>
    </row>
    <row r="224" spans="1:3">
      <c r="A224" s="39"/>
      <c r="B224" s="1"/>
      <c r="C224" s="40"/>
    </row>
    <row r="225" spans="1:3">
      <c r="A225" s="39"/>
      <c r="B225" s="1"/>
      <c r="C225" s="40"/>
    </row>
    <row r="226" spans="1:3">
      <c r="A226" s="39"/>
      <c r="B226" s="1"/>
      <c r="C226" s="40"/>
    </row>
    <row r="227" spans="1:3">
      <c r="A227" s="39"/>
      <c r="B227" s="1"/>
      <c r="C227" s="40"/>
    </row>
    <row r="228" spans="1:3">
      <c r="A228" s="39"/>
      <c r="B228" s="1"/>
      <c r="C228" s="40"/>
    </row>
    <row r="229" spans="1:3">
      <c r="A229" s="39"/>
      <c r="B229" s="1"/>
      <c r="C229" s="40"/>
    </row>
    <row r="230" spans="1:3">
      <c r="A230" s="39"/>
      <c r="B230" s="1"/>
      <c r="C230" s="40"/>
    </row>
    <row r="231" spans="1:3">
      <c r="A231" s="39"/>
      <c r="B231" s="1"/>
      <c r="C231" s="40"/>
    </row>
    <row r="232" spans="1:3">
      <c r="A232" s="39"/>
      <c r="B232" s="1"/>
      <c r="C232" s="40"/>
    </row>
    <row r="233" spans="1:3">
      <c r="A233" s="39"/>
      <c r="B233" s="1"/>
      <c r="C233" s="40"/>
    </row>
    <row r="234" spans="1:3">
      <c r="A234" s="39"/>
      <c r="B234" s="1"/>
      <c r="C234" s="40"/>
    </row>
    <row r="235" spans="1:3">
      <c r="A235" s="39"/>
      <c r="B235" s="1"/>
      <c r="C235" s="40"/>
    </row>
    <row r="236" spans="1:3">
      <c r="A236" s="39"/>
      <c r="B236" s="1"/>
      <c r="C236" s="40"/>
    </row>
    <row r="237" spans="1:3">
      <c r="A237" s="39"/>
      <c r="B237" s="1"/>
      <c r="C237" s="40"/>
    </row>
    <row r="238" spans="1:3">
      <c r="A238" s="39"/>
      <c r="B238" s="1"/>
      <c r="C238" s="40"/>
    </row>
    <row r="239" spans="1:3">
      <c r="A239" s="39"/>
      <c r="B239" s="1"/>
      <c r="C239" s="40"/>
    </row>
    <row r="240" spans="1:3">
      <c r="A240" s="39"/>
      <c r="B240" s="1"/>
      <c r="C240" s="40"/>
    </row>
    <row r="241" spans="1:3">
      <c r="A241" s="39"/>
      <c r="B241" s="1"/>
      <c r="C241" s="40"/>
    </row>
    <row r="242" spans="1:3">
      <c r="A242" s="39"/>
      <c r="B242" s="1"/>
      <c r="C242" s="40"/>
    </row>
    <row r="243" spans="1:3">
      <c r="A243" s="39"/>
      <c r="B243" s="1"/>
      <c r="C243" s="40"/>
    </row>
    <row r="244" spans="1:3">
      <c r="A244" s="39"/>
      <c r="B244" s="1"/>
      <c r="C244" s="40"/>
    </row>
    <row r="245" spans="1:3">
      <c r="A245" s="39"/>
      <c r="B245" s="1"/>
      <c r="C245" s="40"/>
    </row>
    <row r="246" spans="1:3">
      <c r="A246" s="39"/>
      <c r="B246" s="1"/>
      <c r="C246" s="40"/>
    </row>
    <row r="247" spans="1:3">
      <c r="A247" s="39"/>
      <c r="B247" s="1"/>
      <c r="C247" s="40"/>
    </row>
    <row r="248" spans="1:3">
      <c r="A248" s="39"/>
      <c r="B248" s="1"/>
      <c r="C248" s="40"/>
    </row>
    <row r="249" spans="1:3">
      <c r="A249" s="39"/>
      <c r="B249" s="1"/>
      <c r="C249" s="40"/>
    </row>
    <row r="250" spans="1:3">
      <c r="A250" s="39"/>
      <c r="B250" s="1"/>
      <c r="C250" s="40"/>
    </row>
    <row r="251" spans="1:3">
      <c r="A251" s="39"/>
      <c r="B251" s="1"/>
      <c r="C251" s="40"/>
    </row>
    <row r="252" spans="1:3">
      <c r="A252" s="39"/>
      <c r="B252" s="1"/>
      <c r="C252" s="40"/>
    </row>
    <row r="253" spans="1:3">
      <c r="A253" s="39"/>
      <c r="B253" s="1"/>
      <c r="C253" s="40"/>
    </row>
    <row r="254" spans="1:3">
      <c r="A254" s="39"/>
      <c r="B254" s="1"/>
      <c r="C254" s="40"/>
    </row>
    <row r="255" spans="1:3">
      <c r="A255" s="39"/>
      <c r="B255" s="1"/>
      <c r="C255" s="40"/>
    </row>
    <row r="256" spans="1:3">
      <c r="A256" s="39"/>
      <c r="B256" s="1"/>
      <c r="C256" s="40"/>
    </row>
    <row r="257" spans="1:3">
      <c r="A257" s="39"/>
      <c r="B257" s="1"/>
      <c r="C257" s="40"/>
    </row>
    <row r="258" spans="1:3">
      <c r="A258" s="39"/>
      <c r="B258" s="1"/>
      <c r="C258" s="40"/>
    </row>
    <row r="259" spans="1:3">
      <c r="A259" s="39"/>
      <c r="B259" s="1"/>
      <c r="C259" s="40"/>
    </row>
    <row r="260" spans="1:3">
      <c r="A260" s="39"/>
      <c r="B260" s="1"/>
      <c r="C260" s="40"/>
    </row>
    <row r="261" spans="1:3">
      <c r="A261" s="39"/>
      <c r="B261" s="1"/>
      <c r="C261" s="40"/>
    </row>
    <row r="262" spans="1:3">
      <c r="A262" s="39"/>
      <c r="B262" s="1"/>
      <c r="C262" s="40"/>
    </row>
    <row r="263" spans="1:3">
      <c r="A263" s="39"/>
      <c r="B263" s="1"/>
      <c r="C263" s="40"/>
    </row>
    <row r="264" spans="1:3">
      <c r="A264" s="39"/>
      <c r="B264" s="1"/>
      <c r="C264" s="40"/>
    </row>
    <row r="265" spans="1:3">
      <c r="A265" s="39"/>
      <c r="B265" s="1"/>
      <c r="C265" s="40"/>
    </row>
    <row r="266" spans="1:3">
      <c r="A266" s="39"/>
      <c r="B266" s="1"/>
      <c r="C266" s="40"/>
    </row>
    <row r="267" spans="1:3">
      <c r="A267" s="39"/>
      <c r="B267" s="1"/>
      <c r="C267" s="40"/>
    </row>
    <row r="268" spans="1:3">
      <c r="A268" s="39"/>
      <c r="B268" s="1"/>
      <c r="C268" s="40"/>
    </row>
    <row r="269" spans="1:3">
      <c r="A269" s="39"/>
      <c r="B269" s="1"/>
      <c r="C269" s="40"/>
    </row>
    <row r="270" spans="1:3">
      <c r="A270" s="39"/>
      <c r="B270" s="1"/>
      <c r="C270" s="40"/>
    </row>
    <row r="271" spans="1:3">
      <c r="A271" s="39"/>
      <c r="B271" s="1"/>
      <c r="C271" s="40"/>
    </row>
    <row r="272" spans="1:3">
      <c r="A272" s="39"/>
      <c r="B272" s="1"/>
      <c r="C272" s="40"/>
    </row>
    <row r="273" spans="1:3">
      <c r="A273" s="39"/>
      <c r="B273" s="1"/>
      <c r="C273" s="40"/>
    </row>
    <row r="274" spans="1:3">
      <c r="A274" s="39"/>
      <c r="B274" s="1"/>
      <c r="C274" s="40"/>
    </row>
    <row r="275" spans="1:3">
      <c r="A275" s="39"/>
      <c r="B275" s="1"/>
      <c r="C275" s="40"/>
    </row>
    <row r="276" spans="1:3">
      <c r="A276" s="39"/>
      <c r="B276" s="1"/>
      <c r="C276" s="40"/>
    </row>
    <row r="277" spans="1:3">
      <c r="A277" s="39"/>
      <c r="B277" s="1"/>
      <c r="C277" s="40"/>
    </row>
    <row r="278" spans="1:3">
      <c r="A278" s="39"/>
      <c r="B278" s="1"/>
      <c r="C278" s="40"/>
    </row>
    <row r="279" spans="1:3">
      <c r="A279" s="39"/>
      <c r="B279" s="1"/>
      <c r="C279" s="40"/>
    </row>
    <row r="280" spans="1:3">
      <c r="A280" s="39"/>
      <c r="B280" s="1"/>
      <c r="C280" s="40"/>
    </row>
    <row r="281" spans="1:3">
      <c r="A281" s="39"/>
      <c r="B281" s="1"/>
      <c r="C281" s="40"/>
    </row>
    <row r="282" spans="1:3">
      <c r="A282" s="39"/>
      <c r="B282" s="1"/>
      <c r="C282" s="40"/>
    </row>
    <row r="283" spans="1:3">
      <c r="A283" s="39"/>
      <c r="B283" s="1"/>
      <c r="C283" s="40"/>
    </row>
    <row r="284" spans="1:3">
      <c r="A284" s="39"/>
      <c r="B284" s="1"/>
      <c r="C284" s="40"/>
    </row>
    <row r="285" spans="1:3">
      <c r="A285" s="39"/>
      <c r="B285" s="1"/>
      <c r="C285" s="40"/>
    </row>
    <row r="286" spans="1:3">
      <c r="A286" s="39"/>
      <c r="B286" s="1"/>
      <c r="C286" s="40"/>
    </row>
    <row r="287" spans="1:3">
      <c r="A287" s="39"/>
      <c r="B287" s="1"/>
      <c r="C287" s="40"/>
    </row>
    <row r="288" spans="1:3">
      <c r="A288" s="39"/>
      <c r="B288" s="1"/>
      <c r="C288" s="40"/>
    </row>
    <row r="289" spans="1:3">
      <c r="A289" s="39"/>
      <c r="B289" s="1"/>
      <c r="C289" s="40"/>
    </row>
    <row r="290" spans="1:3">
      <c r="A290" s="39"/>
      <c r="B290" s="1"/>
      <c r="C290" s="40"/>
    </row>
    <row r="291" spans="1:3">
      <c r="A291" s="39"/>
      <c r="B291" s="1"/>
      <c r="C291" s="40"/>
    </row>
    <row r="292" spans="1:3">
      <c r="A292" s="39"/>
      <c r="B292" s="1"/>
      <c r="C292" s="40"/>
    </row>
    <row r="293" spans="1:3">
      <c r="A293" s="39"/>
      <c r="B293" s="1"/>
      <c r="C293" s="40"/>
    </row>
    <row r="294" spans="1:3">
      <c r="A294" s="39"/>
      <c r="B294" s="1"/>
      <c r="C294" s="40"/>
    </row>
    <row r="295" spans="1:3">
      <c r="A295" s="39"/>
      <c r="B295" s="1"/>
      <c r="C295" s="40"/>
    </row>
    <row r="296" spans="1:3">
      <c r="A296" s="39"/>
      <c r="B296" s="1"/>
      <c r="C296" s="40"/>
    </row>
    <row r="297" spans="1:3">
      <c r="A297" s="39"/>
      <c r="B297" s="1"/>
      <c r="C297" s="40"/>
    </row>
    <row r="298" spans="1:3">
      <c r="A298" s="39"/>
      <c r="B298" s="1"/>
      <c r="C298" s="40"/>
    </row>
    <row r="299" spans="1:3">
      <c r="A299" s="39"/>
      <c r="B299" s="1"/>
      <c r="C299" s="40"/>
    </row>
    <row r="300" spans="1:3">
      <c r="A300" s="39"/>
      <c r="B300" s="1"/>
      <c r="C300" s="40"/>
    </row>
    <row r="301" spans="1:3">
      <c r="A301" s="39"/>
      <c r="B301" s="1"/>
      <c r="C301" s="40"/>
    </row>
    <row r="302" spans="1:3">
      <c r="A302" s="39"/>
      <c r="B302" s="1"/>
      <c r="C302" s="40"/>
    </row>
    <row r="303" spans="1:3">
      <c r="A303" s="39"/>
      <c r="B303" s="1"/>
      <c r="C303" s="40"/>
    </row>
    <row r="304" spans="1:3">
      <c r="A304" s="39"/>
      <c r="B304" s="1"/>
      <c r="C304" s="40"/>
    </row>
    <row r="305" spans="1:3">
      <c r="A305" s="39"/>
      <c r="B305" s="1"/>
      <c r="C305" s="40"/>
    </row>
    <row r="306" spans="1:3">
      <c r="A306" s="39"/>
      <c r="B306" s="1"/>
      <c r="C306" s="40"/>
    </row>
    <row r="307" spans="1:3">
      <c r="A307" s="39"/>
      <c r="B307" s="1"/>
      <c r="C307" s="40"/>
    </row>
    <row r="308" spans="1:3">
      <c r="A308" s="39"/>
      <c r="B308" s="1"/>
      <c r="C308" s="40"/>
    </row>
    <row r="309" spans="1:3">
      <c r="A309" s="39"/>
      <c r="B309" s="1"/>
      <c r="C309" s="40"/>
    </row>
    <row r="310" spans="1:3">
      <c r="A310" s="39"/>
      <c r="B310" s="1"/>
      <c r="C310" s="40"/>
    </row>
    <row r="311" spans="1:3">
      <c r="A311" s="39"/>
      <c r="B311" s="1"/>
      <c r="C311" s="40"/>
    </row>
    <row r="312" spans="1:3">
      <c r="A312" s="39"/>
      <c r="B312" s="1"/>
      <c r="C312" s="40"/>
    </row>
    <row r="313" spans="1:3">
      <c r="A313" s="39"/>
      <c r="B313" s="1"/>
      <c r="C313" s="40"/>
    </row>
    <row r="314" spans="1:3">
      <c r="A314" s="39"/>
      <c r="B314" s="1"/>
      <c r="C314" s="40"/>
    </row>
    <row r="315" spans="1:3">
      <c r="A315" s="39"/>
      <c r="B315" s="1"/>
      <c r="C315" s="40"/>
    </row>
    <row r="316" spans="1:3">
      <c r="A316" s="39"/>
      <c r="B316" s="1"/>
      <c r="C316" s="40"/>
    </row>
    <row r="317" spans="1:3">
      <c r="A317" s="39"/>
      <c r="B317" s="1"/>
      <c r="C317" s="40"/>
    </row>
    <row r="318" spans="1:3">
      <c r="A318" s="39"/>
      <c r="B318" s="1"/>
      <c r="C318" s="40"/>
    </row>
    <row r="319" spans="1:3">
      <c r="A319" s="39"/>
      <c r="B319" s="1"/>
      <c r="C319" s="40"/>
    </row>
    <row r="320" spans="1:3">
      <c r="A320" s="39"/>
      <c r="B320" s="1"/>
      <c r="C320" s="40"/>
    </row>
    <row r="321" spans="1:3">
      <c r="A321" s="39"/>
      <c r="B321" s="1"/>
      <c r="C321" s="40"/>
    </row>
    <row r="322" spans="1:3">
      <c r="A322" s="39"/>
      <c r="B322" s="1"/>
      <c r="C322" s="40"/>
    </row>
    <row r="323" spans="1:3">
      <c r="A323" s="39"/>
      <c r="B323" s="1"/>
      <c r="C323" s="40"/>
    </row>
    <row r="324" spans="1:3">
      <c r="A324" s="39"/>
      <c r="B324" s="1"/>
      <c r="C324" s="40"/>
    </row>
    <row r="325" spans="1:3">
      <c r="A325" s="39"/>
      <c r="B325" s="1"/>
      <c r="C325" s="40"/>
    </row>
    <row r="326" spans="1:3">
      <c r="A326" s="39"/>
      <c r="B326" s="1"/>
      <c r="C326" s="40"/>
    </row>
    <row r="327" spans="1:3">
      <c r="A327" s="39"/>
      <c r="B327" s="1"/>
      <c r="C327" s="40"/>
    </row>
    <row r="328" spans="1:3">
      <c r="A328" s="39"/>
      <c r="B328" s="1"/>
      <c r="C328" s="40"/>
    </row>
    <row r="329" spans="1:3">
      <c r="A329" s="39"/>
      <c r="B329" s="1"/>
      <c r="C329" s="40"/>
    </row>
    <row r="330" spans="1:3">
      <c r="A330" s="39"/>
      <c r="B330" s="1"/>
      <c r="C330" s="40"/>
    </row>
    <row r="331" spans="1:3">
      <c r="A331" s="39"/>
      <c r="B331" s="1"/>
      <c r="C331" s="40"/>
    </row>
    <row r="332" spans="1:3">
      <c r="A332" s="39"/>
      <c r="B332" s="1"/>
      <c r="C332" s="40"/>
    </row>
    <row r="333" spans="1:3">
      <c r="A333" s="39"/>
      <c r="B333" s="1"/>
      <c r="C333" s="40"/>
    </row>
    <row r="334" spans="1:3">
      <c r="A334" s="39"/>
      <c r="B334" s="1"/>
      <c r="C334" s="40"/>
    </row>
    <row r="335" spans="1:3">
      <c r="A335" s="39"/>
      <c r="B335" s="1"/>
      <c r="C335" s="40"/>
    </row>
    <row r="336" spans="1:3">
      <c r="A336" s="39"/>
      <c r="B336" s="1"/>
      <c r="C336" s="40"/>
    </row>
    <row r="337" spans="1:3">
      <c r="A337" s="39"/>
      <c r="B337" s="1"/>
      <c r="C337" s="40"/>
    </row>
    <row r="338" spans="1:3">
      <c r="A338" s="39"/>
      <c r="B338" s="1"/>
      <c r="C338" s="40"/>
    </row>
    <row r="339" spans="1:3">
      <c r="A339" s="39"/>
      <c r="B339" s="1"/>
      <c r="C339" s="40"/>
    </row>
    <row r="340" spans="1:3">
      <c r="A340" s="39"/>
      <c r="B340" s="1"/>
      <c r="C340" s="40"/>
    </row>
    <row r="341" spans="1:3">
      <c r="A341" s="39"/>
      <c r="B341" s="1"/>
      <c r="C341" s="40"/>
    </row>
    <row r="342" spans="1:3">
      <c r="A342" s="39"/>
      <c r="B342" s="1"/>
      <c r="C342" s="40"/>
    </row>
    <row r="343" spans="1:3">
      <c r="A343" s="39"/>
      <c r="B343" s="1"/>
      <c r="C343" s="40"/>
    </row>
    <row r="344" spans="1:3">
      <c r="A344" s="39"/>
      <c r="B344" s="1"/>
      <c r="C344" s="40"/>
    </row>
    <row r="345" spans="1:3">
      <c r="A345" s="39"/>
      <c r="B345" s="1"/>
      <c r="C345" s="40"/>
    </row>
    <row r="346" spans="1:3">
      <c r="A346" s="39"/>
      <c r="B346" s="1"/>
      <c r="C346" s="40"/>
    </row>
    <row r="347" spans="1:3">
      <c r="A347" s="39"/>
      <c r="B347" s="1"/>
      <c r="C347" s="40"/>
    </row>
    <row r="348" spans="1:3">
      <c r="A348" s="39"/>
      <c r="B348" s="1"/>
      <c r="C348" s="40"/>
    </row>
    <row r="349" spans="1:3">
      <c r="A349" s="39"/>
      <c r="B349" s="1"/>
      <c r="C349" s="40"/>
    </row>
    <row r="350" spans="1:3">
      <c r="A350" s="39"/>
      <c r="B350" s="1"/>
      <c r="C350" s="40"/>
    </row>
    <row r="351" spans="1:3">
      <c r="A351" s="39"/>
      <c r="B351" s="1"/>
      <c r="C351" s="40"/>
    </row>
    <row r="352" spans="1:3">
      <c r="A352" s="39"/>
      <c r="B352" s="1"/>
      <c r="C352" s="40"/>
    </row>
    <row r="353" spans="1:3">
      <c r="A353" s="39"/>
      <c r="B353" s="1"/>
      <c r="C353" s="40"/>
    </row>
    <row r="354" spans="1:3">
      <c r="A354" s="39"/>
      <c r="B354" s="1"/>
      <c r="C354" s="40"/>
    </row>
    <row r="355" spans="1:3">
      <c r="A355" s="39"/>
      <c r="B355" s="1"/>
      <c r="C355" s="40"/>
    </row>
    <row r="356" spans="1:3">
      <c r="A356" s="39"/>
      <c r="B356" s="1"/>
      <c r="C356" s="40"/>
    </row>
    <row r="357" spans="1:3">
      <c r="A357" s="39"/>
      <c r="B357" s="1"/>
      <c r="C357" s="40"/>
    </row>
    <row r="358" spans="1:3">
      <c r="A358" s="39"/>
      <c r="B358" s="1"/>
      <c r="C358" s="40"/>
    </row>
    <row r="359" spans="1:3">
      <c r="A359" s="39"/>
      <c r="B359" s="1"/>
      <c r="C359" s="40"/>
    </row>
    <row r="360" spans="1:3">
      <c r="A360" s="39"/>
      <c r="B360" s="1"/>
      <c r="C360" s="40"/>
    </row>
    <row r="361" spans="1:3">
      <c r="A361" s="39"/>
      <c r="B361" s="1"/>
      <c r="C361" s="40"/>
    </row>
    <row r="362" spans="1:3">
      <c r="A362" s="39"/>
      <c r="B362" s="1"/>
      <c r="C362" s="40"/>
    </row>
    <row r="363" spans="1:3">
      <c r="A363" s="39"/>
      <c r="B363" s="1"/>
      <c r="C363" s="40"/>
    </row>
    <row r="364" spans="1:3">
      <c r="A364" s="39"/>
      <c r="B364" s="1"/>
      <c r="C364" s="40"/>
    </row>
    <row r="365" spans="1:3">
      <c r="A365" s="39"/>
      <c r="B365" s="1"/>
      <c r="C365" s="40"/>
    </row>
    <row r="366" spans="1:3">
      <c r="A366" s="39"/>
      <c r="B366" s="1"/>
      <c r="C366" s="40"/>
    </row>
    <row r="367" spans="1:3">
      <c r="A367" s="39"/>
      <c r="B367" s="1"/>
      <c r="C367" s="40"/>
    </row>
    <row r="368" spans="1:3">
      <c r="A368" s="39"/>
      <c r="B368" s="1"/>
      <c r="C368" s="40"/>
    </row>
    <row r="369" spans="1:3">
      <c r="A369" s="39"/>
      <c r="B369" s="1"/>
      <c r="C369" s="40"/>
    </row>
    <row r="370" spans="1:3">
      <c r="A370" s="39"/>
      <c r="B370" s="1"/>
      <c r="C370" s="40"/>
    </row>
    <row r="371" spans="1:3">
      <c r="A371" s="39"/>
      <c r="B371" s="1"/>
      <c r="C371" s="40"/>
    </row>
    <row r="372" spans="1:3">
      <c r="A372" s="39"/>
      <c r="B372" s="1"/>
      <c r="C372" s="40"/>
    </row>
    <row r="373" spans="1:3">
      <c r="A373" s="39"/>
      <c r="B373" s="1"/>
      <c r="C373" s="40"/>
    </row>
    <row r="374" spans="1:3">
      <c r="A374" s="39"/>
      <c r="B374" s="1"/>
      <c r="C374" s="40"/>
    </row>
    <row r="375" spans="1:3">
      <c r="A375" s="39"/>
      <c r="B375" s="1"/>
      <c r="C375" s="40"/>
    </row>
    <row r="376" spans="1:3">
      <c r="A376" s="39"/>
      <c r="B376" s="1"/>
      <c r="C376" s="40"/>
    </row>
    <row r="377" spans="1:3">
      <c r="A377" s="39"/>
      <c r="B377" s="1"/>
      <c r="C377" s="40"/>
    </row>
    <row r="378" spans="1:3">
      <c r="A378" s="39"/>
      <c r="B378" s="1"/>
      <c r="C378" s="40"/>
    </row>
    <row r="379" spans="1:3">
      <c r="A379" s="39"/>
      <c r="B379" s="1"/>
      <c r="C379" s="40"/>
    </row>
    <row r="380" spans="1:3">
      <c r="A380" s="39"/>
      <c r="B380" s="1"/>
      <c r="C380" s="40"/>
    </row>
    <row r="381" spans="1:3">
      <c r="A381" s="39"/>
      <c r="B381" s="1"/>
      <c r="C381" s="40"/>
    </row>
    <row r="382" spans="1:3">
      <c r="A382" s="39"/>
      <c r="B382" s="1"/>
      <c r="C382" s="40"/>
    </row>
    <row r="383" spans="1:3">
      <c r="A383" s="39"/>
      <c r="B383" s="1"/>
      <c r="C383" s="40"/>
    </row>
    <row r="384" spans="1:3">
      <c r="A384" s="39"/>
      <c r="B384" s="1"/>
      <c r="C384" s="40"/>
    </row>
    <row r="385" spans="1:3">
      <c r="A385" s="39"/>
      <c r="B385" s="1"/>
      <c r="C385" s="40"/>
    </row>
    <row r="386" spans="1:3">
      <c r="A386" s="39"/>
      <c r="B386" s="1"/>
      <c r="C386" s="40"/>
    </row>
    <row r="387" spans="1:3">
      <c r="A387" s="39"/>
      <c r="B387" s="1"/>
      <c r="C387" s="40"/>
    </row>
    <row r="388" spans="1:3">
      <c r="A388" s="39"/>
      <c r="B388" s="1"/>
      <c r="C388" s="40"/>
    </row>
    <row r="389" spans="1:3">
      <c r="A389" s="39"/>
      <c r="B389" s="1"/>
      <c r="C389" s="40"/>
    </row>
    <row r="390" spans="1:3">
      <c r="A390" s="39"/>
      <c r="B390" s="1"/>
      <c r="C390" s="40"/>
    </row>
    <row r="391" spans="1:3">
      <c r="A391" s="39"/>
      <c r="B391" s="1"/>
      <c r="C391" s="40"/>
    </row>
    <row r="392" spans="1:3">
      <c r="A392" s="39"/>
      <c r="B392" s="1"/>
      <c r="C392" s="40"/>
    </row>
    <row r="393" spans="1:3">
      <c r="A393" s="39"/>
      <c r="B393" s="1"/>
      <c r="C393" s="40"/>
    </row>
    <row r="394" spans="1:3">
      <c r="A394" s="39"/>
      <c r="B394" s="1"/>
      <c r="C394" s="40"/>
    </row>
    <row r="395" spans="1:3">
      <c r="A395" s="39"/>
      <c r="B395" s="1"/>
      <c r="C395" s="40"/>
    </row>
    <row r="396" spans="1:3">
      <c r="A396" s="39"/>
      <c r="B396" s="1"/>
      <c r="C396" s="40"/>
    </row>
    <row r="397" spans="1:3">
      <c r="A397" s="39"/>
      <c r="B397" s="1"/>
      <c r="C397" s="40"/>
    </row>
    <row r="398" spans="1:3">
      <c r="A398" s="39"/>
      <c r="B398" s="1"/>
      <c r="C398" s="40"/>
    </row>
    <row r="399" spans="1:3">
      <c r="A399" s="39"/>
      <c r="B399" s="1"/>
      <c r="C399" s="40"/>
    </row>
    <row r="400" spans="1:3">
      <c r="A400" s="39"/>
      <c r="B400" s="1"/>
      <c r="C400" s="40"/>
    </row>
    <row r="401" spans="1:3">
      <c r="A401" s="39"/>
      <c r="B401" s="1"/>
      <c r="C401" s="40"/>
    </row>
    <row r="402" spans="1:3">
      <c r="A402" s="39"/>
      <c r="B402" s="1"/>
      <c r="C402" s="40"/>
    </row>
    <row r="403" spans="1:3">
      <c r="A403" s="39"/>
      <c r="B403" s="1"/>
      <c r="C403" s="40"/>
    </row>
    <row r="404" spans="1:3">
      <c r="A404" s="39"/>
      <c r="B404" s="1"/>
      <c r="C404" s="40"/>
    </row>
    <row r="405" spans="1:3">
      <c r="A405" s="39"/>
      <c r="B405" s="1"/>
      <c r="C405" s="40"/>
    </row>
    <row r="406" spans="1:3">
      <c r="A406" s="39"/>
      <c r="B406" s="1"/>
      <c r="C406" s="40"/>
    </row>
    <row r="407" spans="1:3">
      <c r="A407" s="39"/>
      <c r="B407" s="1"/>
      <c r="C407" s="40"/>
    </row>
    <row r="408" spans="1:3">
      <c r="A408" s="39"/>
      <c r="B408" s="1"/>
      <c r="C408" s="40"/>
    </row>
    <row r="409" spans="1:3">
      <c r="A409" s="39"/>
      <c r="B409" s="1"/>
      <c r="C409" s="40"/>
    </row>
    <row r="410" spans="1:3">
      <c r="A410" s="39"/>
      <c r="B410" s="1"/>
      <c r="C410" s="40"/>
    </row>
    <row r="411" spans="1:3">
      <c r="A411" s="39"/>
      <c r="B411" s="1"/>
      <c r="C411" s="40"/>
    </row>
    <row r="412" spans="1:3">
      <c r="A412" s="39"/>
      <c r="B412" s="1"/>
      <c r="C412" s="40"/>
    </row>
    <row r="413" spans="1:3">
      <c r="A413" s="39"/>
      <c r="B413" s="1"/>
      <c r="C413" s="40"/>
    </row>
    <row r="414" spans="1:3">
      <c r="A414" s="39"/>
      <c r="B414" s="1"/>
      <c r="C414" s="40"/>
    </row>
    <row r="415" spans="1:3">
      <c r="A415" s="39"/>
      <c r="B415" s="1"/>
      <c r="C415" s="40"/>
    </row>
    <row r="416" spans="1:3">
      <c r="A416" s="39"/>
      <c r="B416" s="1"/>
      <c r="C416" s="40"/>
    </row>
    <row r="417" spans="1:3">
      <c r="A417" s="39"/>
      <c r="B417" s="1"/>
      <c r="C417" s="40"/>
    </row>
    <row r="418" spans="1:3">
      <c r="A418" s="39"/>
      <c r="B418" s="1"/>
      <c r="C418" s="40"/>
    </row>
    <row r="419" spans="1:3">
      <c r="A419" s="39"/>
      <c r="B419" s="1"/>
      <c r="C419" s="40"/>
    </row>
    <row r="420" spans="1:3">
      <c r="A420" s="39"/>
      <c r="B420" s="1"/>
      <c r="C420" s="40"/>
    </row>
    <row r="421" spans="1:3">
      <c r="A421" s="39"/>
      <c r="B421" s="1"/>
      <c r="C421" s="40"/>
    </row>
    <row r="422" spans="1:3">
      <c r="A422" s="39"/>
      <c r="B422" s="1"/>
      <c r="C422" s="40"/>
    </row>
    <row r="423" spans="1:3">
      <c r="A423" s="39"/>
      <c r="B423" s="1"/>
      <c r="C423" s="40"/>
    </row>
    <row r="424" spans="1:3">
      <c r="A424" s="39"/>
      <c r="B424" s="1"/>
      <c r="C424" s="40"/>
    </row>
    <row r="425" spans="1:3">
      <c r="A425" s="39"/>
      <c r="B425" s="1"/>
      <c r="C425" s="40"/>
    </row>
    <row r="426" spans="1:3">
      <c r="A426" s="39"/>
      <c r="B426" s="1"/>
      <c r="C426" s="40"/>
    </row>
    <row r="427" spans="1:3">
      <c r="A427" s="39"/>
      <c r="B427" s="1"/>
      <c r="C427" s="40"/>
    </row>
    <row r="428" spans="1:3">
      <c r="A428" s="39"/>
      <c r="B428" s="1"/>
      <c r="C428" s="40"/>
    </row>
    <row r="429" spans="1:3">
      <c r="A429" s="39"/>
      <c r="B429" s="1"/>
      <c r="C429" s="40"/>
    </row>
    <row r="430" spans="1:3">
      <c r="A430" s="39"/>
      <c r="B430" s="1"/>
      <c r="C430" s="40"/>
    </row>
    <row r="431" spans="1:3">
      <c r="A431" s="39"/>
      <c r="B431" s="1"/>
      <c r="C431" s="40"/>
    </row>
    <row r="432" spans="1:3">
      <c r="A432" s="39"/>
      <c r="B432" s="1"/>
      <c r="C432" s="40"/>
    </row>
    <row r="433" spans="1:3">
      <c r="A433" s="39"/>
      <c r="B433" s="1"/>
      <c r="C433" s="40"/>
    </row>
    <row r="434" spans="1:3">
      <c r="A434" s="39"/>
      <c r="B434" s="1"/>
      <c r="C434" s="40"/>
    </row>
    <row r="435" spans="1:3">
      <c r="A435" s="39"/>
      <c r="B435" s="1"/>
      <c r="C435" s="40"/>
    </row>
    <row r="436" spans="1:3">
      <c r="A436" s="39"/>
      <c r="B436" s="1"/>
      <c r="C436" s="40"/>
    </row>
    <row r="437" spans="1:3">
      <c r="A437" s="39"/>
      <c r="B437" s="1"/>
      <c r="C437" s="40"/>
    </row>
    <row r="438" spans="1:3">
      <c r="A438" s="39"/>
      <c r="B438" s="1"/>
      <c r="C438" s="40"/>
    </row>
    <row r="439" spans="1:3">
      <c r="A439" s="39"/>
      <c r="B439" s="1"/>
      <c r="C439" s="40"/>
    </row>
    <row r="440" spans="1:3">
      <c r="A440" s="39"/>
      <c r="B440" s="1"/>
      <c r="C440" s="40"/>
    </row>
    <row r="441" spans="1:3">
      <c r="A441" s="39"/>
      <c r="B441" s="1"/>
      <c r="C441" s="40"/>
    </row>
    <row r="442" spans="1:3">
      <c r="A442" s="39"/>
      <c r="B442" s="1"/>
      <c r="C442" s="40"/>
    </row>
    <row r="443" spans="1:3">
      <c r="A443" s="39"/>
      <c r="B443" s="1"/>
      <c r="C443" s="40"/>
    </row>
    <row r="444" spans="1:3">
      <c r="A444" s="39"/>
      <c r="B444" s="1"/>
      <c r="C444" s="40"/>
    </row>
    <row r="445" spans="1:3">
      <c r="A445" s="39"/>
      <c r="B445" s="1"/>
      <c r="C445" s="40"/>
    </row>
    <row r="446" spans="1:3">
      <c r="A446" s="39"/>
      <c r="B446" s="1"/>
      <c r="C446" s="40"/>
    </row>
    <row r="447" spans="1:3">
      <c r="A447" s="39"/>
      <c r="B447" s="1"/>
      <c r="C447" s="40"/>
    </row>
    <row r="448" spans="1:3">
      <c r="A448" s="39"/>
      <c r="B448" s="1"/>
      <c r="C448" s="40"/>
    </row>
    <row r="449" spans="1:3">
      <c r="A449" s="39"/>
      <c r="B449" s="1"/>
      <c r="C449" s="40"/>
    </row>
    <row r="450" spans="1:3">
      <c r="A450" s="39"/>
      <c r="B450" s="1"/>
      <c r="C450" s="40"/>
    </row>
    <row r="451" spans="1:3">
      <c r="A451" s="39"/>
      <c r="B451" s="1"/>
      <c r="C451" s="40"/>
    </row>
    <row r="452" spans="1:3">
      <c r="A452" s="39"/>
      <c r="B452" s="1"/>
      <c r="C452" s="40"/>
    </row>
    <row r="453" spans="1:3">
      <c r="A453" s="39"/>
      <c r="B453" s="1"/>
      <c r="C453" s="40"/>
    </row>
    <row r="454" spans="1:3">
      <c r="A454" s="39"/>
      <c r="B454" s="1"/>
      <c r="C454" s="40"/>
    </row>
    <row r="455" spans="1:3">
      <c r="A455" s="39"/>
      <c r="B455" s="1"/>
      <c r="C455" s="40"/>
    </row>
    <row r="456" spans="1:3">
      <c r="A456" s="39"/>
      <c r="B456" s="1"/>
      <c r="C456" s="40"/>
    </row>
    <row r="457" spans="1:3">
      <c r="A457" s="39"/>
      <c r="B457" s="1"/>
      <c r="C457" s="40"/>
    </row>
    <row r="458" spans="1:3">
      <c r="A458" s="39"/>
      <c r="B458" s="1"/>
      <c r="C458" s="40"/>
    </row>
    <row r="459" spans="1:3">
      <c r="A459" s="39"/>
      <c r="B459" s="1"/>
      <c r="C459" s="40"/>
    </row>
    <row r="460" spans="1:3">
      <c r="A460" s="39"/>
      <c r="B460" s="1"/>
      <c r="C460" s="40"/>
    </row>
    <row r="461" spans="1:3">
      <c r="A461" s="39"/>
      <c r="B461" s="1"/>
      <c r="C461" s="40"/>
    </row>
    <row r="462" spans="1:3">
      <c r="A462" s="39"/>
      <c r="B462" s="1"/>
      <c r="C462" s="40"/>
    </row>
    <row r="463" spans="1:3">
      <c r="A463" s="39"/>
      <c r="B463" s="1"/>
      <c r="C463" s="40"/>
    </row>
    <row r="464" spans="1:3">
      <c r="A464" s="39"/>
      <c r="B464" s="1"/>
      <c r="C464" s="40"/>
    </row>
    <row r="465" spans="1:3">
      <c r="A465" s="39"/>
      <c r="B465" s="1"/>
      <c r="C465" s="40"/>
    </row>
    <row r="466" spans="1:3">
      <c r="A466" s="39"/>
      <c r="B466" s="1"/>
      <c r="C466" s="40"/>
    </row>
    <row r="467" spans="1:3">
      <c r="A467" s="39"/>
      <c r="B467" s="1"/>
      <c r="C467" s="40"/>
    </row>
    <row r="468" spans="1:3">
      <c r="A468" s="39"/>
      <c r="B468" s="1"/>
      <c r="C468" s="40"/>
    </row>
    <row r="469" spans="1:3">
      <c r="A469" s="39"/>
      <c r="B469" s="1"/>
      <c r="C469" s="40"/>
    </row>
    <row r="470" spans="1:3">
      <c r="A470" s="39"/>
      <c r="B470" s="1"/>
      <c r="C470" s="40"/>
    </row>
    <row r="471" spans="1:3">
      <c r="A471" s="39"/>
      <c r="B471" s="1"/>
      <c r="C471" s="40"/>
    </row>
    <row r="472" spans="1:3">
      <c r="A472" s="39"/>
      <c r="B472" s="1"/>
      <c r="C472" s="40"/>
    </row>
    <row r="473" spans="1:3">
      <c r="A473" s="39"/>
      <c r="B473" s="1"/>
      <c r="C473" s="40"/>
    </row>
    <row r="474" spans="1:3">
      <c r="A474" s="39"/>
      <c r="B474" s="1"/>
      <c r="C474" s="40"/>
    </row>
    <row r="475" spans="1:3">
      <c r="A475" s="39"/>
      <c r="B475" s="1"/>
      <c r="C475" s="40"/>
    </row>
    <row r="476" spans="1:3">
      <c r="A476" s="39"/>
      <c r="B476" s="1"/>
      <c r="C476" s="40"/>
    </row>
    <row r="477" spans="1:3">
      <c r="A477" s="39"/>
      <c r="B477" s="1"/>
      <c r="C477" s="40"/>
    </row>
    <row r="478" spans="1:3">
      <c r="A478" s="39"/>
      <c r="B478" s="1"/>
      <c r="C478" s="40"/>
    </row>
    <row r="479" spans="1:3">
      <c r="A479" s="39"/>
      <c r="B479" s="1"/>
      <c r="C479" s="40"/>
    </row>
    <row r="480" spans="1:3">
      <c r="A480" s="39"/>
      <c r="B480" s="1"/>
      <c r="C480" s="40"/>
    </row>
    <row r="481" spans="1:3">
      <c r="A481" s="39"/>
      <c r="B481" s="1"/>
      <c r="C481" s="40"/>
    </row>
    <row r="482" spans="1:3">
      <c r="A482" s="39"/>
      <c r="B482" s="1"/>
      <c r="C482" s="40"/>
    </row>
    <row r="483" spans="1:3">
      <c r="A483" s="39"/>
      <c r="B483" s="1"/>
      <c r="C483" s="40"/>
    </row>
    <row r="484" spans="1:3">
      <c r="A484" s="39"/>
      <c r="B484" s="1"/>
      <c r="C484" s="40"/>
    </row>
    <row r="485" spans="1:3">
      <c r="A485" s="39"/>
      <c r="B485" s="1"/>
      <c r="C485" s="40"/>
    </row>
    <row r="486" spans="1:3">
      <c r="A486" s="39"/>
      <c r="B486" s="1"/>
      <c r="C486" s="40"/>
    </row>
    <row r="487" spans="1:3">
      <c r="A487" s="39"/>
      <c r="B487" s="1"/>
      <c r="C487" s="40"/>
    </row>
    <row r="488" spans="1:3">
      <c r="A488" s="39"/>
      <c r="B488" s="1"/>
      <c r="C488" s="40"/>
    </row>
    <row r="489" spans="1:3">
      <c r="A489" s="39"/>
      <c r="B489" s="1"/>
      <c r="C489" s="40"/>
    </row>
    <row r="490" spans="1:3">
      <c r="A490" s="39"/>
      <c r="B490" s="1"/>
      <c r="C490" s="40"/>
    </row>
    <row r="491" spans="1:3">
      <c r="A491" s="39"/>
      <c r="B491" s="1"/>
      <c r="C491" s="40"/>
    </row>
    <row r="492" spans="1:3">
      <c r="A492" s="39"/>
      <c r="B492" s="1"/>
      <c r="C492" s="40"/>
    </row>
    <row r="493" spans="1:3">
      <c r="A493" s="39"/>
      <c r="B493" s="1"/>
      <c r="C493" s="40"/>
    </row>
    <row r="494" spans="1:3">
      <c r="A494" s="39"/>
      <c r="B494" s="1"/>
      <c r="C494" s="40"/>
    </row>
    <row r="495" spans="1:3">
      <c r="A495" s="39"/>
      <c r="B495" s="1"/>
      <c r="C495" s="40"/>
    </row>
    <row r="496" spans="1:3">
      <c r="A496" s="39"/>
      <c r="B496" s="1"/>
      <c r="C496" s="40"/>
    </row>
    <row r="497" spans="1:3">
      <c r="A497" s="39"/>
      <c r="B497" s="1"/>
      <c r="C497" s="40"/>
    </row>
    <row r="498" spans="1:3">
      <c r="A498" s="39"/>
      <c r="B498" s="1"/>
      <c r="C498" s="40"/>
    </row>
    <row r="499" spans="1:3">
      <c r="A499" s="39"/>
      <c r="B499" s="1"/>
      <c r="C499" s="40"/>
    </row>
    <row r="500" spans="1:3">
      <c r="A500" s="39"/>
      <c r="B500" s="1"/>
      <c r="C500" s="40"/>
    </row>
    <row r="501" spans="1:3">
      <c r="A501" s="39"/>
      <c r="B501" s="1"/>
      <c r="C501" s="40"/>
    </row>
    <row r="502" spans="1:3">
      <c r="A502" s="39"/>
      <c r="B502" s="1"/>
      <c r="C502" s="40"/>
    </row>
    <row r="503" spans="1:3">
      <c r="A503" s="39"/>
      <c r="B503" s="1"/>
      <c r="C503" s="40"/>
    </row>
    <row r="504" spans="1:3">
      <c r="A504" s="39"/>
      <c r="B504" s="1"/>
      <c r="C504" s="40"/>
    </row>
    <row r="505" spans="1:3">
      <c r="A505" s="39"/>
      <c r="B505" s="1"/>
      <c r="C505" s="40"/>
    </row>
    <row r="506" spans="1:3">
      <c r="A506" s="39"/>
      <c r="B506" s="1"/>
      <c r="C506" s="40"/>
    </row>
    <row r="507" spans="1:3">
      <c r="A507" s="39"/>
      <c r="B507" s="1"/>
      <c r="C507" s="40"/>
    </row>
    <row r="508" spans="1:3">
      <c r="A508" s="39"/>
      <c r="B508" s="1"/>
      <c r="C508" s="40"/>
    </row>
    <row r="509" spans="1:3">
      <c r="A509" s="39"/>
      <c r="B509" s="1"/>
      <c r="C509" s="40"/>
    </row>
    <row r="510" spans="1:3">
      <c r="A510" s="39"/>
      <c r="B510" s="1"/>
      <c r="C510" s="40"/>
    </row>
    <row r="511" spans="1:3">
      <c r="A511" s="39"/>
      <c r="B511" s="1"/>
      <c r="C511" s="40"/>
    </row>
    <row r="512" spans="1:3">
      <c r="A512" s="39"/>
      <c r="B512" s="1"/>
      <c r="C512" s="40"/>
    </row>
    <row r="513" spans="1:3">
      <c r="A513" s="39"/>
      <c r="B513" s="1"/>
      <c r="C513" s="40"/>
    </row>
    <row r="514" spans="1:3">
      <c r="A514" s="39"/>
      <c r="B514" s="1"/>
      <c r="C514" s="40"/>
    </row>
    <row r="515" spans="1:3">
      <c r="A515" s="39"/>
      <c r="B515" s="1"/>
      <c r="C515" s="40"/>
    </row>
    <row r="516" spans="1:3">
      <c r="A516" s="39"/>
      <c r="B516" s="1"/>
      <c r="C516" s="40"/>
    </row>
    <row r="517" spans="1:3">
      <c r="A517" s="39"/>
      <c r="B517" s="1"/>
      <c r="C517" s="40"/>
    </row>
    <row r="518" spans="1:3">
      <c r="A518" s="39"/>
      <c r="B518" s="1"/>
      <c r="C518" s="40"/>
    </row>
    <row r="519" spans="1:3">
      <c r="A519" s="39"/>
      <c r="B519" s="1"/>
      <c r="C519" s="40"/>
    </row>
    <row r="520" spans="1:3">
      <c r="A520" s="39"/>
      <c r="B520" s="1"/>
      <c r="C520" s="40"/>
    </row>
    <row r="521" spans="1:3">
      <c r="A521" s="39"/>
      <c r="B521" s="1"/>
      <c r="C521" s="40"/>
    </row>
    <row r="522" spans="1:3">
      <c r="A522" s="39"/>
      <c r="B522" s="1"/>
      <c r="C522" s="40"/>
    </row>
    <row r="523" spans="1:3">
      <c r="A523" s="39"/>
      <c r="B523" s="1"/>
      <c r="C523" s="40"/>
    </row>
    <row r="524" spans="1:3">
      <c r="A524" s="39"/>
      <c r="B524" s="1"/>
      <c r="C524" s="40"/>
    </row>
    <row r="525" spans="1:3">
      <c r="A525" s="39"/>
      <c r="B525" s="1"/>
      <c r="C525" s="40"/>
    </row>
    <row r="526" spans="1:3">
      <c r="A526" s="39"/>
      <c r="B526" s="1"/>
      <c r="C526" s="40"/>
    </row>
    <row r="527" spans="1:3">
      <c r="A527" s="39"/>
      <c r="B527" s="1"/>
      <c r="C527" s="40"/>
    </row>
    <row r="528" spans="1:3">
      <c r="A528" s="39"/>
      <c r="B528" s="1"/>
      <c r="C528" s="40"/>
    </row>
    <row r="529" spans="1:3">
      <c r="A529" s="39"/>
      <c r="B529" s="1"/>
      <c r="C529" s="40"/>
    </row>
    <row r="530" spans="1:3">
      <c r="A530" s="39"/>
      <c r="B530" s="1"/>
      <c r="C530" s="40"/>
    </row>
    <row r="531" spans="1:3">
      <c r="A531" s="39"/>
      <c r="B531" s="1"/>
      <c r="C531" s="40"/>
    </row>
    <row r="532" spans="1:3">
      <c r="A532" s="39"/>
      <c r="B532" s="1"/>
      <c r="C532" s="40"/>
    </row>
    <row r="533" spans="1:3">
      <c r="A533" s="39"/>
      <c r="B533" s="1"/>
      <c r="C533" s="40"/>
    </row>
    <row r="534" spans="1:3">
      <c r="A534" s="39"/>
      <c r="B534" s="1"/>
      <c r="C534" s="40"/>
    </row>
    <row r="535" spans="1:3">
      <c r="A535" s="39"/>
      <c r="B535" s="1"/>
      <c r="C535" s="40"/>
    </row>
    <row r="536" spans="1:3">
      <c r="A536" s="39"/>
      <c r="B536" s="1"/>
      <c r="C536" s="40"/>
    </row>
    <row r="537" spans="1:3">
      <c r="A537" s="39"/>
      <c r="B537" s="1"/>
      <c r="C537" s="40"/>
    </row>
    <row r="538" spans="1:3">
      <c r="A538" s="39"/>
      <c r="B538" s="1"/>
      <c r="C538" s="40"/>
    </row>
    <row r="539" spans="1:3">
      <c r="A539" s="39"/>
      <c r="B539" s="1"/>
      <c r="C539" s="40"/>
    </row>
    <row r="540" spans="1:3">
      <c r="A540" s="39"/>
      <c r="B540" s="1"/>
      <c r="C540" s="40"/>
    </row>
    <row r="541" spans="1:3">
      <c r="A541" s="39"/>
      <c r="B541" s="1"/>
      <c r="C541" s="40"/>
    </row>
    <row r="542" spans="1:3">
      <c r="A542" s="39"/>
      <c r="B542" s="1"/>
      <c r="C542" s="40"/>
    </row>
    <row r="543" spans="1:3">
      <c r="A543" s="39"/>
      <c r="B543" s="1"/>
      <c r="C543" s="40"/>
    </row>
    <row r="544" spans="1:3">
      <c r="A544" s="39"/>
      <c r="B544" s="1"/>
      <c r="C544" s="40"/>
    </row>
    <row r="545" spans="1:3">
      <c r="A545" s="39"/>
      <c r="B545" s="1"/>
      <c r="C545" s="40"/>
    </row>
    <row r="546" spans="1:3">
      <c r="A546" s="39"/>
      <c r="B546" s="1"/>
      <c r="C546" s="40"/>
    </row>
    <row r="547" spans="1:3">
      <c r="A547" s="39"/>
      <c r="B547" s="1"/>
      <c r="C547" s="40"/>
    </row>
    <row r="548" spans="1:3">
      <c r="A548" s="39"/>
      <c r="B548" s="1"/>
      <c r="C548" s="40"/>
    </row>
    <row r="549" spans="1:3">
      <c r="A549" s="39"/>
      <c r="B549" s="1"/>
      <c r="C549" s="40"/>
    </row>
    <row r="550" spans="1:3">
      <c r="A550" s="39"/>
      <c r="B550" s="1"/>
      <c r="C550" s="40"/>
    </row>
    <row r="551" spans="1:3">
      <c r="A551" s="39"/>
      <c r="B551" s="1"/>
      <c r="C551" s="40"/>
    </row>
    <row r="552" spans="1:3">
      <c r="A552" s="39"/>
      <c r="B552" s="1"/>
      <c r="C552" s="40"/>
    </row>
    <row r="553" spans="1:3">
      <c r="A553" s="39"/>
      <c r="B553" s="1"/>
      <c r="C553" s="40"/>
    </row>
    <row r="554" spans="1:3">
      <c r="A554" s="39"/>
      <c r="B554" s="1"/>
      <c r="C554" s="40"/>
    </row>
    <row r="555" spans="1:3">
      <c r="A555" s="39"/>
      <c r="B555" s="1"/>
      <c r="C555" s="40"/>
    </row>
    <row r="556" spans="1:3">
      <c r="A556" s="39"/>
      <c r="B556" s="1"/>
      <c r="C556" s="40"/>
    </row>
    <row r="557" spans="1:3">
      <c r="A557" s="39"/>
      <c r="B557" s="1"/>
      <c r="C557" s="40"/>
    </row>
    <row r="558" spans="1:3">
      <c r="A558" s="39"/>
      <c r="B558" s="1"/>
      <c r="C558" s="40"/>
    </row>
    <row r="559" spans="1:3">
      <c r="A559" s="39"/>
      <c r="B559" s="1"/>
      <c r="C559" s="40"/>
    </row>
    <row r="560" spans="1:3">
      <c r="A560" s="39"/>
      <c r="B560" s="1"/>
      <c r="C560" s="40"/>
    </row>
    <row r="561" spans="1:3">
      <c r="A561" s="39"/>
      <c r="B561" s="1"/>
      <c r="C561" s="40"/>
    </row>
    <row r="562" spans="1:3">
      <c r="A562" s="39"/>
      <c r="B562" s="1"/>
      <c r="C562" s="40"/>
    </row>
    <row r="563" spans="1:3">
      <c r="A563" s="39"/>
      <c r="B563" s="1"/>
      <c r="C563" s="40"/>
    </row>
    <row r="564" spans="1:3">
      <c r="A564" s="39"/>
      <c r="B564" s="1"/>
      <c r="C564" s="40"/>
    </row>
    <row r="565" spans="1:3">
      <c r="A565" s="39"/>
      <c r="B565" s="1"/>
      <c r="C565" s="40"/>
    </row>
    <row r="566" spans="1:3">
      <c r="A566" s="39"/>
      <c r="B566" s="1"/>
      <c r="C566" s="40"/>
    </row>
    <row r="567" spans="1:3">
      <c r="A567" s="39"/>
      <c r="B567" s="1"/>
      <c r="C567" s="40"/>
    </row>
    <row r="568" spans="1:3">
      <c r="A568" s="39"/>
      <c r="B568" s="1"/>
      <c r="C568" s="40"/>
    </row>
    <row r="569" spans="1:3">
      <c r="A569" s="39"/>
      <c r="B569" s="1"/>
      <c r="C569" s="40"/>
    </row>
    <row r="570" spans="1:3">
      <c r="A570" s="39"/>
      <c r="B570" s="1"/>
      <c r="C570" s="40"/>
    </row>
    <row r="571" spans="1:3">
      <c r="A571" s="39"/>
      <c r="B571" s="1"/>
      <c r="C571" s="40"/>
    </row>
    <row r="572" spans="1:3">
      <c r="A572" s="39"/>
      <c r="B572" s="1"/>
      <c r="C572" s="40"/>
    </row>
    <row r="573" spans="1:3">
      <c r="A573" s="39"/>
      <c r="B573" s="1"/>
      <c r="C573" s="40"/>
    </row>
    <row r="574" spans="1:3">
      <c r="A574" s="39"/>
      <c r="B574" s="1"/>
      <c r="C574" s="40"/>
    </row>
    <row r="575" spans="1:3">
      <c r="A575" s="39"/>
      <c r="B575" s="1"/>
      <c r="C575" s="40"/>
    </row>
    <row r="576" spans="1:3">
      <c r="A576" s="39"/>
      <c r="B576" s="1"/>
      <c r="C576" s="40"/>
    </row>
    <row r="577" spans="1:3">
      <c r="A577" s="39"/>
      <c r="B577" s="1"/>
      <c r="C577" s="40"/>
    </row>
    <row r="578" spans="1:3">
      <c r="A578" s="39"/>
      <c r="B578" s="1"/>
      <c r="C578" s="40"/>
    </row>
    <row r="579" spans="1:3">
      <c r="A579" s="39"/>
      <c r="B579" s="1"/>
      <c r="C579" s="40"/>
    </row>
    <row r="580" spans="1:3">
      <c r="A580" s="39"/>
      <c r="B580" s="1"/>
      <c r="C580" s="40"/>
    </row>
    <row r="581" spans="1:3">
      <c r="A581" s="39"/>
      <c r="B581" s="1"/>
      <c r="C581" s="40"/>
    </row>
    <row r="582" spans="1:3">
      <c r="A582" s="39"/>
      <c r="B582" s="1"/>
      <c r="C582" s="40"/>
    </row>
    <row r="583" spans="1:3">
      <c r="A583" s="39"/>
      <c r="B583" s="1"/>
      <c r="C583" s="40"/>
    </row>
    <row r="584" spans="1:3">
      <c r="A584" s="39"/>
      <c r="B584" s="1"/>
      <c r="C584" s="40"/>
    </row>
    <row r="585" spans="1:3">
      <c r="A585" s="39"/>
      <c r="B585" s="1"/>
      <c r="C585" s="40"/>
    </row>
    <row r="586" spans="1:3">
      <c r="A586" s="39"/>
      <c r="B586" s="1"/>
      <c r="C586" s="40"/>
    </row>
    <row r="587" spans="1:3">
      <c r="A587" s="39"/>
      <c r="B587" s="1"/>
      <c r="C587" s="40"/>
    </row>
    <row r="588" spans="1:3">
      <c r="A588" s="39"/>
      <c r="B588" s="1"/>
      <c r="C588" s="40"/>
    </row>
    <row r="589" spans="1:3">
      <c r="A589" s="39"/>
      <c r="B589" s="1"/>
      <c r="C589" s="40"/>
    </row>
    <row r="590" spans="1:3">
      <c r="A590" s="39"/>
      <c r="B590" s="1"/>
      <c r="C590" s="40"/>
    </row>
    <row r="591" spans="1:3">
      <c r="A591" s="39"/>
      <c r="B591" s="1"/>
      <c r="C591" s="40"/>
    </row>
    <row r="592" spans="1:3">
      <c r="A592" s="39"/>
      <c r="B592" s="1"/>
      <c r="C592" s="40"/>
    </row>
    <row r="593" spans="1:3">
      <c r="A593" s="39"/>
      <c r="B593" s="1"/>
      <c r="C593" s="40"/>
    </row>
    <row r="594" spans="1:3">
      <c r="A594" s="39"/>
      <c r="B594" s="1"/>
      <c r="C594" s="40"/>
    </row>
    <row r="595" spans="1:3">
      <c r="A595" s="39"/>
      <c r="B595" s="1"/>
      <c r="C595" s="40"/>
    </row>
  </sheetData>
  <pageMargins left="0.7" right="0.7" top="0.75" bottom="0.75" header="0.3" footer="0.3"/>
  <pageSetup paperSize="9" orientation="portrait" r:id="rId1"/>
  <headerFooter alignWithMargins="0">
    <oddFooter>&amp;R&amp;P/&amp;N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8"/>
  <sheetViews>
    <sheetView showGridLines="0" view="pageBreakPreview" zoomScale="115" zoomScaleNormal="145" zoomScaleSheetLayoutView="115" workbookViewId="0">
      <selection activeCell="F1" sqref="F1:G1"/>
    </sheetView>
  </sheetViews>
  <sheetFormatPr defaultRowHeight="12"/>
  <cols>
    <col min="1" max="1" width="6.42578125" style="72" bestFit="1" customWidth="1"/>
    <col min="2" max="2" width="20.28515625" style="181" customWidth="1"/>
    <col min="3" max="3" width="37.140625" style="73" customWidth="1"/>
    <col min="4" max="4" width="6" style="76" customWidth="1"/>
    <col min="5" max="5" width="8" style="76" customWidth="1"/>
    <col min="6" max="6" width="8.5703125" style="75" bestFit="1" customWidth="1"/>
    <col min="7" max="7" width="10.85546875" style="86" bestFit="1" customWidth="1"/>
    <col min="8" max="8" width="11.7109375" style="54" bestFit="1" customWidth="1"/>
    <col min="9" max="16384" width="9.140625" style="54"/>
  </cols>
  <sheetData>
    <row r="1" spans="1:10">
      <c r="A1" s="995" t="s">
        <v>11</v>
      </c>
      <c r="B1" s="994" t="s">
        <v>7</v>
      </c>
      <c r="C1" s="989" t="s">
        <v>8</v>
      </c>
      <c r="D1" s="992" t="s">
        <v>459</v>
      </c>
      <c r="E1" s="990" t="s">
        <v>5</v>
      </c>
      <c r="F1" s="991" t="s">
        <v>454</v>
      </c>
      <c r="G1" s="991"/>
    </row>
    <row r="2" spans="1:10">
      <c r="A2" s="995"/>
      <c r="B2" s="994" t="s">
        <v>7</v>
      </c>
      <c r="C2" s="989" t="s">
        <v>8</v>
      </c>
      <c r="D2" s="992" t="s">
        <v>5</v>
      </c>
      <c r="E2" s="990" t="s">
        <v>5</v>
      </c>
      <c r="F2" s="55" t="s">
        <v>4</v>
      </c>
      <c r="G2" s="55" t="s">
        <v>6</v>
      </c>
    </row>
    <row r="3" spans="1:10">
      <c r="A3" s="182"/>
      <c r="B3" s="57"/>
      <c r="C3" s="57"/>
      <c r="D3" s="58"/>
      <c r="E3" s="58"/>
      <c r="F3" s="59"/>
      <c r="G3" s="59"/>
    </row>
    <row r="4" spans="1:10" ht="15.75">
      <c r="A4" s="62">
        <v>800</v>
      </c>
      <c r="B4" s="180" t="s">
        <v>103</v>
      </c>
      <c r="C4" s="84"/>
      <c r="D4" s="65"/>
      <c r="E4" s="65"/>
      <c r="F4" s="66"/>
      <c r="G4" s="66"/>
    </row>
    <row r="5" spans="1:10" ht="159.75" customHeight="1">
      <c r="A5" s="69"/>
      <c r="B5" s="167" t="s">
        <v>9</v>
      </c>
      <c r="C5" s="983" t="s">
        <v>153</v>
      </c>
      <c r="D5" s="984"/>
      <c r="E5" s="985"/>
      <c r="F5" s="985"/>
      <c r="G5" s="986"/>
    </row>
    <row r="6" spans="1:10" ht="261.75" customHeight="1">
      <c r="A6" s="253">
        <v>801</v>
      </c>
      <c r="B6" s="412" t="s">
        <v>220</v>
      </c>
      <c r="C6" s="157" t="s">
        <v>315</v>
      </c>
      <c r="F6" s="50"/>
      <c r="G6" s="51"/>
    </row>
    <row r="7" spans="1:10" s="203" customFormat="1">
      <c r="A7" s="206"/>
      <c r="B7" s="217"/>
      <c r="C7" s="215" t="s">
        <v>212</v>
      </c>
      <c r="D7" s="300" t="s">
        <v>462</v>
      </c>
      <c r="E7" s="300">
        <f>(2.9*(24.21+39.87-3.3)*1.05)</f>
        <v>185.07510000000002</v>
      </c>
      <c r="F7" s="50"/>
      <c r="G7" s="391"/>
      <c r="J7" s="192"/>
    </row>
    <row r="8" spans="1:10" ht="275.25" customHeight="1">
      <c r="A8" s="253">
        <v>802</v>
      </c>
      <c r="B8" s="412" t="s">
        <v>387</v>
      </c>
      <c r="C8" s="157" t="s">
        <v>352</v>
      </c>
      <c r="F8" s="50"/>
      <c r="G8" s="51"/>
    </row>
    <row r="9" spans="1:10" s="203" customFormat="1">
      <c r="A9" s="206"/>
      <c r="B9" s="217"/>
      <c r="C9" s="215" t="s">
        <v>212</v>
      </c>
      <c r="D9" s="300" t="s">
        <v>462</v>
      </c>
      <c r="E9" s="300">
        <f>((0.65*(50+20)+110*0.1)*1.1)</f>
        <v>62.150000000000006</v>
      </c>
      <c r="F9" s="216"/>
      <c r="G9" s="398"/>
      <c r="J9" s="192"/>
    </row>
    <row r="10" spans="1:10" ht="232.5" customHeight="1">
      <c r="A10" s="253">
        <v>803</v>
      </c>
      <c r="B10" s="428" t="s">
        <v>264</v>
      </c>
      <c r="C10" s="136" t="s">
        <v>313</v>
      </c>
      <c r="D10" s="137"/>
      <c r="E10" s="137"/>
      <c r="F10" s="50"/>
      <c r="G10" s="51"/>
    </row>
    <row r="11" spans="1:10" s="203" customFormat="1">
      <c r="A11" s="206"/>
      <c r="B11" s="217"/>
      <c r="C11" s="215" t="s">
        <v>212</v>
      </c>
      <c r="D11" s="300" t="s">
        <v>462</v>
      </c>
      <c r="E11" s="300">
        <f>(0.86*(24.21+39.87-(15*0.5)))</f>
        <v>48.658799999999999</v>
      </c>
      <c r="F11" s="50"/>
      <c r="G11" s="391"/>
      <c r="J11" s="192"/>
    </row>
    <row r="12" spans="1:10" ht="206.25" customHeight="1">
      <c r="A12" s="253">
        <v>804</v>
      </c>
      <c r="B12" s="412" t="s">
        <v>263</v>
      </c>
      <c r="C12" s="158" t="s">
        <v>476</v>
      </c>
      <c r="F12" s="50"/>
      <c r="G12" s="51"/>
    </row>
    <row r="13" spans="1:10" s="203" customFormat="1">
      <c r="A13" s="206"/>
      <c r="B13" s="217"/>
      <c r="C13" s="215" t="s">
        <v>212</v>
      </c>
      <c r="D13" s="301" t="s">
        <v>462</v>
      </c>
      <c r="E13" s="301">
        <f>185.62+45.5+78-40</f>
        <v>269.12</v>
      </c>
      <c r="F13" s="50"/>
      <c r="G13" s="391"/>
      <c r="J13" s="192"/>
    </row>
    <row r="14" spans="1:10" ht="142.5" customHeight="1">
      <c r="A14" s="253">
        <v>805</v>
      </c>
      <c r="B14" s="412" t="s">
        <v>265</v>
      </c>
      <c r="C14" s="159" t="s">
        <v>314</v>
      </c>
      <c r="D14" s="242"/>
      <c r="E14" s="242"/>
      <c r="F14" s="160"/>
      <c r="G14" s="161"/>
    </row>
    <row r="15" spans="1:10" s="203" customFormat="1">
      <c r="A15" s="206"/>
      <c r="B15" s="217"/>
      <c r="C15" s="207" t="s">
        <v>212</v>
      </c>
      <c r="D15" s="303" t="s">
        <v>462</v>
      </c>
      <c r="E15" s="303">
        <f>0.62*8*3.3</f>
        <v>16.367999999999999</v>
      </c>
      <c r="F15" s="50"/>
      <c r="G15" s="391"/>
      <c r="J15" s="192"/>
    </row>
    <row r="16" spans="1:10" s="239" customFormat="1" ht="72">
      <c r="A16" s="302">
        <v>806</v>
      </c>
      <c r="B16" s="425" t="s">
        <v>353</v>
      </c>
      <c r="C16" s="215" t="s">
        <v>354</v>
      </c>
      <c r="D16" s="241"/>
      <c r="E16" s="241"/>
      <c r="F16" s="216"/>
      <c r="G16" s="231"/>
      <c r="J16" s="240"/>
    </row>
    <row r="17" spans="1:10" s="203" customFormat="1">
      <c r="A17" s="193"/>
      <c r="B17" s="270"/>
      <c r="C17" s="207" t="s">
        <v>212</v>
      </c>
      <c r="D17" s="303" t="s">
        <v>462</v>
      </c>
      <c r="E17" s="303">
        <f>101*1.5*1.05</f>
        <v>159.07500000000002</v>
      </c>
      <c r="F17" s="156"/>
      <c r="G17" s="395"/>
      <c r="J17" s="192"/>
    </row>
    <row r="18" spans="1:10" s="103" customFormat="1">
      <c r="A18" s="77">
        <v>800</v>
      </c>
      <c r="B18" s="343" t="s">
        <v>25</v>
      </c>
      <c r="C18" s="79"/>
      <c r="D18" s="80"/>
      <c r="E18" s="80"/>
      <c r="F18" s="52"/>
      <c r="G18" s="53"/>
    </row>
  </sheetData>
  <mergeCells count="7">
    <mergeCell ref="C5:G5"/>
    <mergeCell ref="A1:A2"/>
    <mergeCell ref="B1:B2"/>
    <mergeCell ref="C1:C2"/>
    <mergeCell ref="E1:E2"/>
    <mergeCell ref="F1:G1"/>
    <mergeCell ref="D1:D2"/>
  </mergeCells>
  <pageMargins left="0.74803149606299213" right="0.43307086614173229" top="1.1833333333333333" bottom="0.78740157480314965" header="0.44166666666666665" footer="0.31496062992125984"/>
  <pageSetup paperSize="9" scale="94" orientation="portrait" r:id="rId1"/>
  <headerFooter alignWithMargins="0">
    <oddFooter>&amp;R&amp;"Haettenschweiler,Regular" &amp;"ISOCPEUR,Regular"&amp;P/&amp;N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72"/>
  <sheetViews>
    <sheetView showGridLines="0" view="pageBreakPreview" zoomScale="115" zoomScaleNormal="160" zoomScaleSheetLayoutView="115" workbookViewId="0">
      <selection activeCell="F1" sqref="F1:G1"/>
    </sheetView>
  </sheetViews>
  <sheetFormatPr defaultRowHeight="12"/>
  <cols>
    <col min="1" max="1" width="6.42578125" style="72" bestFit="1" customWidth="1"/>
    <col min="2" max="2" width="20.42578125" style="181" customWidth="1"/>
    <col min="3" max="3" width="37.140625" style="73" customWidth="1"/>
    <col min="4" max="4" width="5.85546875" style="76" customWidth="1"/>
    <col min="5" max="5" width="8" style="76" customWidth="1"/>
    <col min="6" max="6" width="8.5703125" style="75" bestFit="1" customWidth="1"/>
    <col min="7" max="7" width="10.85546875" style="86" bestFit="1" customWidth="1"/>
    <col min="8" max="8" width="11.7109375" style="54" bestFit="1" customWidth="1"/>
    <col min="9" max="16384" width="9.140625" style="54"/>
  </cols>
  <sheetData>
    <row r="1" spans="1:7">
      <c r="A1" s="995" t="s">
        <v>11</v>
      </c>
      <c r="B1" s="994" t="s">
        <v>7</v>
      </c>
      <c r="C1" s="989" t="s">
        <v>8</v>
      </c>
      <c r="D1" s="992" t="s">
        <v>459</v>
      </c>
      <c r="E1" s="990" t="s">
        <v>5</v>
      </c>
      <c r="F1" s="991" t="s">
        <v>454</v>
      </c>
      <c r="G1" s="991"/>
    </row>
    <row r="2" spans="1:7">
      <c r="A2" s="995"/>
      <c r="B2" s="994" t="s">
        <v>7</v>
      </c>
      <c r="C2" s="989" t="s">
        <v>8</v>
      </c>
      <c r="D2" s="992" t="s">
        <v>5</v>
      </c>
      <c r="E2" s="990" t="s">
        <v>5</v>
      </c>
      <c r="F2" s="55" t="s">
        <v>4</v>
      </c>
      <c r="G2" s="55" t="s">
        <v>6</v>
      </c>
    </row>
    <row r="3" spans="1:7">
      <c r="A3" s="182"/>
      <c r="B3" s="57"/>
      <c r="C3" s="57"/>
      <c r="D3" s="58"/>
      <c r="E3" s="58"/>
      <c r="F3" s="59"/>
      <c r="G3" s="59"/>
    </row>
    <row r="4" spans="1:7" ht="15.75">
      <c r="A4" s="62">
        <v>900</v>
      </c>
      <c r="B4" s="180" t="s">
        <v>15</v>
      </c>
      <c r="C4" s="84"/>
      <c r="D4" s="65"/>
      <c r="E4" s="65"/>
      <c r="F4" s="66"/>
      <c r="G4" s="66"/>
    </row>
    <row r="5" spans="1:7" ht="93.75" customHeight="1">
      <c r="A5" s="69"/>
      <c r="B5" s="167" t="s">
        <v>9</v>
      </c>
      <c r="C5" s="983" t="s">
        <v>455</v>
      </c>
      <c r="D5" s="984"/>
      <c r="E5" s="985"/>
      <c r="F5" s="985"/>
      <c r="G5" s="986"/>
    </row>
    <row r="6" spans="1:7" ht="84">
      <c r="A6" s="253">
        <v>901</v>
      </c>
      <c r="B6" s="429" t="s">
        <v>408</v>
      </c>
      <c r="C6" s="139" t="s">
        <v>409</v>
      </c>
      <c r="D6" s="54"/>
      <c r="E6" s="54"/>
      <c r="F6" s="50"/>
      <c r="G6" s="51"/>
    </row>
    <row r="7" spans="1:7">
      <c r="A7" s="197"/>
      <c r="B7" s="170"/>
      <c r="C7" s="83" t="s">
        <v>212</v>
      </c>
      <c r="D7" s="291" t="s">
        <v>462</v>
      </c>
      <c r="E7" s="291">
        <f>(218-(9*4.2))*1.05</f>
        <v>189.21</v>
      </c>
      <c r="F7" s="50"/>
      <c r="G7" s="391"/>
    </row>
    <row r="8" spans="1:7" s="245" customFormat="1" ht="233.25" customHeight="1">
      <c r="A8" s="306">
        <v>902</v>
      </c>
      <c r="B8" s="430" t="s">
        <v>410</v>
      </c>
      <c r="C8" s="243" t="s">
        <v>317</v>
      </c>
      <c r="D8" s="244"/>
      <c r="E8" s="244"/>
      <c r="F8" s="50"/>
      <c r="G8" s="50"/>
    </row>
    <row r="9" spans="1:7">
      <c r="B9" s="350"/>
      <c r="C9" s="73" t="s">
        <v>212</v>
      </c>
      <c r="D9" s="244" t="s">
        <v>462</v>
      </c>
      <c r="E9" s="244">
        <v>120</v>
      </c>
      <c r="F9" s="50"/>
      <c r="G9" s="391"/>
    </row>
    <row r="10" spans="1:7" ht="252">
      <c r="A10" s="253">
        <v>903</v>
      </c>
      <c r="B10" s="429" t="s">
        <v>221</v>
      </c>
      <c r="C10" s="246" t="s">
        <v>477</v>
      </c>
      <c r="D10" s="291"/>
      <c r="E10" s="291"/>
      <c r="F10" s="247"/>
      <c r="G10" s="247"/>
    </row>
    <row r="11" spans="1:7">
      <c r="A11" s="197"/>
      <c r="B11" s="170"/>
      <c r="C11" s="83" t="s">
        <v>212</v>
      </c>
      <c r="D11" s="291" t="s">
        <v>462</v>
      </c>
      <c r="E11" s="291">
        <v>90</v>
      </c>
      <c r="F11" s="247"/>
      <c r="G11" s="391"/>
    </row>
    <row r="12" spans="1:7" ht="84">
      <c r="A12" s="253">
        <v>904</v>
      </c>
      <c r="B12" s="429" t="s">
        <v>290</v>
      </c>
      <c r="C12" s="246" t="s">
        <v>411</v>
      </c>
      <c r="D12" s="91"/>
      <c r="E12" s="91"/>
      <c r="F12" s="91"/>
      <c r="G12" s="91"/>
    </row>
    <row r="13" spans="1:7">
      <c r="A13" s="197"/>
      <c r="B13" s="170"/>
      <c r="C13" s="83" t="s">
        <v>212</v>
      </c>
      <c r="D13" s="291" t="s">
        <v>462</v>
      </c>
      <c r="E13" s="291">
        <f>150</f>
        <v>150</v>
      </c>
      <c r="F13" s="50"/>
      <c r="G13" s="391"/>
    </row>
    <row r="14" spans="1:7" ht="90.75" customHeight="1">
      <c r="A14" s="253">
        <v>905</v>
      </c>
      <c r="B14" s="429" t="s">
        <v>115</v>
      </c>
      <c r="C14" s="83" t="s">
        <v>318</v>
      </c>
      <c r="D14" s="228"/>
      <c r="E14" s="228"/>
      <c r="F14" s="50"/>
      <c r="G14" s="50"/>
    </row>
    <row r="15" spans="1:7">
      <c r="A15" s="197"/>
      <c r="B15" s="170"/>
      <c r="C15" s="83" t="s">
        <v>212</v>
      </c>
      <c r="D15" s="291" t="s">
        <v>462</v>
      </c>
      <c r="E15" s="291">
        <v>590</v>
      </c>
      <c r="F15" s="50"/>
      <c r="G15" s="391"/>
    </row>
    <row r="16" spans="1:7" s="91" customFormat="1" ht="67.5" customHeight="1">
      <c r="A16" s="72">
        <v>906</v>
      </c>
      <c r="B16" s="265" t="s">
        <v>316</v>
      </c>
      <c r="C16" s="73" t="s">
        <v>412</v>
      </c>
      <c r="D16" s="307" t="s">
        <v>465</v>
      </c>
      <c r="E16" s="307">
        <v>3</v>
      </c>
      <c r="F16" s="50"/>
      <c r="G16" s="391"/>
    </row>
    <row r="17" spans="1:7" s="91" customFormat="1" ht="97.5">
      <c r="A17" s="72">
        <v>907</v>
      </c>
      <c r="B17" s="265" t="s">
        <v>430</v>
      </c>
      <c r="C17" s="73" t="s">
        <v>388</v>
      </c>
      <c r="D17" s="297"/>
      <c r="E17" s="297"/>
      <c r="F17" s="304"/>
      <c r="G17" s="305"/>
    </row>
    <row r="18" spans="1:7" s="91" customFormat="1">
      <c r="A18" s="351"/>
      <c r="B18" s="135"/>
      <c r="C18" s="83" t="s">
        <v>217</v>
      </c>
      <c r="D18" s="296" t="s">
        <v>217</v>
      </c>
      <c r="E18" s="296">
        <v>8</v>
      </c>
      <c r="F18" s="156"/>
      <c r="G18" s="395"/>
    </row>
    <row r="19" spans="1:7">
      <c r="A19" s="77">
        <v>900</v>
      </c>
      <c r="B19" s="343" t="s">
        <v>25</v>
      </c>
      <c r="C19" s="79"/>
      <c r="D19" s="80"/>
      <c r="E19" s="80"/>
      <c r="F19" s="52"/>
      <c r="G19" s="53"/>
    </row>
    <row r="20" spans="1:7">
      <c r="A20" s="196"/>
      <c r="B20" s="103"/>
      <c r="C20" s="104"/>
      <c r="D20" s="105"/>
      <c r="E20" s="105"/>
      <c r="F20" s="106"/>
      <c r="G20" s="107"/>
    </row>
    <row r="21" spans="1:7">
      <c r="A21" s="197"/>
      <c r="B21" s="54"/>
      <c r="C21" s="98"/>
      <c r="D21" s="99"/>
      <c r="E21" s="99"/>
      <c r="F21" s="101"/>
      <c r="G21" s="102"/>
    </row>
    <row r="22" spans="1:7">
      <c r="A22" s="197"/>
      <c r="B22" s="54"/>
      <c r="C22" s="98"/>
      <c r="D22" s="99"/>
      <c r="E22" s="99"/>
      <c r="F22" s="101"/>
      <c r="G22" s="102"/>
    </row>
    <row r="23" spans="1:7">
      <c r="A23" s="197"/>
      <c r="B23" s="54"/>
      <c r="C23" s="98"/>
      <c r="D23" s="99"/>
      <c r="E23" s="99"/>
      <c r="F23" s="101"/>
      <c r="G23" s="102"/>
    </row>
    <row r="24" spans="1:7">
      <c r="A24" s="197"/>
      <c r="B24" s="54"/>
      <c r="C24" s="98"/>
      <c r="D24" s="99"/>
      <c r="E24" s="99"/>
      <c r="F24" s="101"/>
      <c r="G24" s="102"/>
    </row>
    <row r="25" spans="1:7">
      <c r="A25" s="197"/>
      <c r="B25" s="54"/>
      <c r="C25" s="98"/>
      <c r="D25" s="99"/>
      <c r="E25" s="99"/>
      <c r="F25" s="101"/>
      <c r="G25" s="102"/>
    </row>
    <row r="26" spans="1:7">
      <c r="A26" s="197"/>
      <c r="B26" s="54"/>
      <c r="C26" s="98"/>
      <c r="D26" s="99"/>
      <c r="E26" s="99"/>
      <c r="F26" s="101"/>
      <c r="G26" s="102"/>
    </row>
    <row r="27" spans="1:7">
      <c r="A27" s="197"/>
      <c r="B27" s="54"/>
      <c r="C27" s="98"/>
      <c r="D27" s="99"/>
      <c r="E27" s="99"/>
      <c r="F27" s="101"/>
      <c r="G27" s="102"/>
    </row>
    <row r="28" spans="1:7">
      <c r="A28" s="197"/>
      <c r="B28" s="54"/>
      <c r="C28" s="98"/>
      <c r="D28" s="99"/>
      <c r="E28" s="99"/>
      <c r="F28" s="101"/>
      <c r="G28" s="102"/>
    </row>
    <row r="29" spans="1:7">
      <c r="A29" s="197"/>
      <c r="B29" s="54"/>
      <c r="C29" s="98"/>
      <c r="D29" s="99"/>
      <c r="E29" s="99"/>
      <c r="F29" s="101"/>
      <c r="G29" s="102"/>
    </row>
    <row r="30" spans="1:7">
      <c r="A30" s="197"/>
      <c r="B30" s="54"/>
      <c r="C30" s="98"/>
      <c r="D30" s="99"/>
      <c r="E30" s="99"/>
      <c r="F30" s="101"/>
      <c r="G30" s="102"/>
    </row>
    <row r="31" spans="1:7">
      <c r="A31" s="197"/>
      <c r="B31" s="54"/>
      <c r="C31" s="98"/>
      <c r="D31" s="99"/>
      <c r="E31" s="99"/>
      <c r="F31" s="101"/>
      <c r="G31" s="102"/>
    </row>
    <row r="32" spans="1:7">
      <c r="A32" s="197"/>
      <c r="B32" s="54"/>
      <c r="C32" s="98"/>
      <c r="D32" s="99"/>
      <c r="E32" s="99"/>
      <c r="F32" s="101"/>
      <c r="G32" s="102"/>
    </row>
    <row r="33" spans="1:7">
      <c r="A33" s="197"/>
      <c r="B33" s="54"/>
      <c r="C33" s="98"/>
      <c r="D33" s="99"/>
      <c r="E33" s="99"/>
      <c r="F33" s="101"/>
      <c r="G33" s="102"/>
    </row>
    <row r="34" spans="1:7">
      <c r="A34" s="197"/>
      <c r="B34" s="54"/>
      <c r="C34" s="98"/>
      <c r="D34" s="99"/>
      <c r="E34" s="99"/>
      <c r="F34" s="101"/>
      <c r="G34" s="102"/>
    </row>
    <row r="35" spans="1:7">
      <c r="A35" s="197"/>
      <c r="B35" s="54"/>
      <c r="C35" s="98"/>
      <c r="D35" s="99"/>
      <c r="E35" s="99"/>
      <c r="F35" s="101"/>
      <c r="G35" s="102"/>
    </row>
    <row r="36" spans="1:7">
      <c r="A36" s="197"/>
      <c r="B36" s="54"/>
      <c r="C36" s="98"/>
      <c r="D36" s="99"/>
      <c r="E36" s="99"/>
      <c r="F36" s="101"/>
      <c r="G36" s="102"/>
    </row>
    <row r="37" spans="1:7">
      <c r="A37" s="197"/>
      <c r="B37" s="54"/>
      <c r="C37" s="98"/>
      <c r="D37" s="99"/>
      <c r="E37" s="99"/>
      <c r="F37" s="101"/>
      <c r="G37" s="102"/>
    </row>
    <row r="38" spans="1:7">
      <c r="A38" s="197"/>
      <c r="B38" s="54"/>
      <c r="C38" s="98"/>
      <c r="D38" s="99"/>
      <c r="E38" s="99"/>
      <c r="F38" s="101"/>
      <c r="G38" s="102"/>
    </row>
    <row r="39" spans="1:7">
      <c r="A39" s="197"/>
      <c r="B39" s="54"/>
      <c r="C39" s="98"/>
      <c r="D39" s="99"/>
      <c r="E39" s="99"/>
      <c r="F39" s="101"/>
      <c r="G39" s="102"/>
    </row>
    <row r="40" spans="1:7">
      <c r="A40" s="197"/>
      <c r="B40" s="54"/>
      <c r="C40" s="98"/>
      <c r="D40" s="99"/>
      <c r="E40" s="99"/>
      <c r="F40" s="101"/>
      <c r="G40" s="102"/>
    </row>
    <row r="41" spans="1:7">
      <c r="A41" s="197"/>
      <c r="B41" s="54"/>
      <c r="C41" s="98"/>
      <c r="D41" s="99"/>
      <c r="E41" s="99"/>
      <c r="F41" s="101"/>
      <c r="G41" s="102"/>
    </row>
    <row r="42" spans="1:7">
      <c r="A42" s="197"/>
      <c r="B42" s="54"/>
      <c r="C42" s="98"/>
      <c r="D42" s="99"/>
      <c r="E42" s="99"/>
      <c r="F42" s="101"/>
      <c r="G42" s="102"/>
    </row>
    <row r="43" spans="1:7">
      <c r="A43" s="197"/>
      <c r="B43" s="54"/>
      <c r="C43" s="98"/>
      <c r="D43" s="99"/>
      <c r="E43" s="99"/>
      <c r="F43" s="101"/>
      <c r="G43" s="102"/>
    </row>
    <row r="44" spans="1:7">
      <c r="A44" s="197"/>
      <c r="B44" s="54"/>
      <c r="C44" s="98"/>
      <c r="D44" s="99"/>
      <c r="E44" s="99"/>
      <c r="F44" s="101"/>
      <c r="G44" s="102"/>
    </row>
    <row r="45" spans="1:7">
      <c r="A45" s="197"/>
      <c r="B45" s="54"/>
      <c r="C45" s="98"/>
      <c r="D45" s="99"/>
      <c r="E45" s="99"/>
      <c r="F45" s="101"/>
      <c r="G45" s="102"/>
    </row>
    <row r="46" spans="1:7">
      <c r="A46" s="197"/>
      <c r="B46" s="54"/>
      <c r="C46" s="98"/>
      <c r="D46" s="99"/>
      <c r="E46" s="99"/>
      <c r="F46" s="101"/>
      <c r="G46" s="102"/>
    </row>
    <row r="47" spans="1:7">
      <c r="A47" s="197"/>
      <c r="B47" s="54"/>
      <c r="C47" s="98"/>
      <c r="D47" s="99"/>
      <c r="E47" s="99"/>
      <c r="F47" s="101"/>
      <c r="G47" s="102"/>
    </row>
    <row r="48" spans="1:7">
      <c r="A48" s="197"/>
      <c r="B48" s="54"/>
      <c r="C48" s="98"/>
      <c r="D48" s="99"/>
      <c r="E48" s="99"/>
      <c r="F48" s="101"/>
      <c r="G48" s="102"/>
    </row>
    <row r="49" spans="1:7">
      <c r="A49" s="197"/>
      <c r="B49" s="54"/>
      <c r="C49" s="98"/>
      <c r="D49" s="99"/>
      <c r="E49" s="99"/>
      <c r="F49" s="101"/>
      <c r="G49" s="102"/>
    </row>
    <row r="50" spans="1:7">
      <c r="A50" s="197"/>
      <c r="B50" s="54"/>
      <c r="C50" s="98"/>
      <c r="D50" s="99"/>
      <c r="E50" s="99"/>
      <c r="F50" s="101"/>
      <c r="G50" s="102"/>
    </row>
    <row r="51" spans="1:7">
      <c r="A51" s="197"/>
      <c r="B51" s="54"/>
      <c r="C51" s="98"/>
      <c r="D51" s="99"/>
      <c r="E51" s="99"/>
      <c r="F51" s="101"/>
      <c r="G51" s="102"/>
    </row>
    <row r="52" spans="1:7">
      <c r="A52" s="197"/>
      <c r="B52" s="54"/>
      <c r="C52" s="98"/>
      <c r="D52" s="99"/>
      <c r="E52" s="99"/>
      <c r="F52" s="101"/>
      <c r="G52" s="102"/>
    </row>
    <row r="53" spans="1:7">
      <c r="A53" s="197"/>
      <c r="B53" s="54"/>
      <c r="C53" s="98"/>
      <c r="D53" s="99"/>
      <c r="E53" s="99"/>
      <c r="F53" s="101"/>
      <c r="G53" s="102"/>
    </row>
    <row r="54" spans="1:7">
      <c r="A54" s="197"/>
      <c r="B54" s="54"/>
      <c r="C54" s="98"/>
      <c r="D54" s="99"/>
      <c r="E54" s="99"/>
      <c r="F54" s="101"/>
      <c r="G54" s="102"/>
    </row>
    <row r="55" spans="1:7">
      <c r="A55" s="197"/>
      <c r="B55" s="54"/>
      <c r="C55" s="98"/>
      <c r="D55" s="99"/>
      <c r="E55" s="99"/>
      <c r="F55" s="101"/>
      <c r="G55" s="102"/>
    </row>
    <row r="56" spans="1:7">
      <c r="A56" s="197"/>
      <c r="B56" s="54"/>
      <c r="C56" s="98"/>
      <c r="D56" s="99"/>
      <c r="E56" s="99"/>
      <c r="F56" s="101"/>
      <c r="G56" s="102"/>
    </row>
    <row r="57" spans="1:7">
      <c r="A57" s="197"/>
      <c r="B57" s="54"/>
      <c r="C57" s="98"/>
      <c r="D57" s="99"/>
      <c r="E57" s="99"/>
      <c r="F57" s="101"/>
      <c r="G57" s="102"/>
    </row>
    <row r="58" spans="1:7">
      <c r="A58" s="197"/>
      <c r="B58" s="54"/>
      <c r="C58" s="98"/>
      <c r="D58" s="99"/>
      <c r="E58" s="99"/>
      <c r="F58" s="101"/>
      <c r="G58" s="102"/>
    </row>
    <row r="59" spans="1:7">
      <c r="A59" s="197"/>
      <c r="B59" s="54"/>
      <c r="C59" s="98"/>
      <c r="D59" s="99"/>
      <c r="E59" s="99"/>
      <c r="F59" s="101"/>
      <c r="G59" s="102"/>
    </row>
    <row r="60" spans="1:7">
      <c r="A60" s="197"/>
      <c r="B60" s="54"/>
      <c r="C60" s="98"/>
      <c r="D60" s="99"/>
      <c r="E60" s="99"/>
      <c r="F60" s="101"/>
      <c r="G60" s="102"/>
    </row>
    <row r="61" spans="1:7">
      <c r="A61" s="197"/>
      <c r="B61" s="54"/>
      <c r="C61" s="98"/>
      <c r="D61" s="99"/>
      <c r="E61" s="99"/>
      <c r="F61" s="101"/>
      <c r="G61" s="102"/>
    </row>
    <row r="62" spans="1:7">
      <c r="A62" s="197"/>
      <c r="B62" s="54"/>
      <c r="C62" s="98"/>
      <c r="D62" s="99"/>
      <c r="E62" s="99"/>
      <c r="F62" s="101"/>
      <c r="G62" s="102"/>
    </row>
    <row r="63" spans="1:7">
      <c r="A63" s="197"/>
      <c r="B63" s="54"/>
      <c r="C63" s="98"/>
      <c r="D63" s="99"/>
      <c r="E63" s="99"/>
      <c r="F63" s="101"/>
      <c r="G63" s="102"/>
    </row>
    <row r="64" spans="1:7">
      <c r="A64" s="197"/>
      <c r="B64" s="54"/>
      <c r="C64" s="98"/>
      <c r="D64" s="99"/>
      <c r="E64" s="99"/>
      <c r="F64" s="101"/>
      <c r="G64" s="102"/>
    </row>
    <row r="65" spans="1:7">
      <c r="A65" s="197"/>
      <c r="B65" s="54"/>
      <c r="C65" s="98"/>
      <c r="D65" s="99"/>
      <c r="E65" s="99"/>
      <c r="F65" s="101"/>
      <c r="G65" s="102"/>
    </row>
    <row r="66" spans="1:7">
      <c r="A66" s="197"/>
      <c r="B66" s="54"/>
      <c r="C66" s="98"/>
      <c r="D66" s="99"/>
      <c r="E66" s="99"/>
      <c r="F66" s="101"/>
      <c r="G66" s="102"/>
    </row>
    <row r="67" spans="1:7">
      <c r="A67" s="197"/>
      <c r="B67" s="54"/>
      <c r="C67" s="98"/>
      <c r="D67" s="99"/>
      <c r="E67" s="99"/>
      <c r="F67" s="101"/>
      <c r="G67" s="102"/>
    </row>
    <row r="68" spans="1:7">
      <c r="A68" s="197"/>
      <c r="B68" s="54"/>
      <c r="C68" s="98"/>
      <c r="D68" s="99"/>
      <c r="E68" s="99"/>
      <c r="F68" s="101"/>
      <c r="G68" s="102"/>
    </row>
    <row r="69" spans="1:7">
      <c r="A69" s="197"/>
      <c r="B69" s="54"/>
      <c r="C69" s="98"/>
      <c r="D69" s="99"/>
      <c r="E69" s="99"/>
      <c r="F69" s="101"/>
      <c r="G69" s="102"/>
    </row>
    <row r="70" spans="1:7">
      <c r="A70" s="197"/>
      <c r="B70" s="54"/>
      <c r="C70" s="98"/>
      <c r="D70" s="99"/>
      <c r="E70" s="99"/>
      <c r="F70" s="101"/>
      <c r="G70" s="102"/>
    </row>
    <row r="71" spans="1:7">
      <c r="A71" s="197"/>
      <c r="B71" s="54"/>
      <c r="C71" s="98"/>
      <c r="D71" s="99"/>
      <c r="E71" s="99"/>
      <c r="F71" s="101"/>
      <c r="G71" s="102"/>
    </row>
    <row r="72" spans="1:7">
      <c r="A72" s="197"/>
      <c r="B72" s="54"/>
      <c r="C72" s="98"/>
      <c r="D72" s="99"/>
      <c r="E72" s="99"/>
      <c r="F72" s="101"/>
      <c r="G72" s="102"/>
    </row>
  </sheetData>
  <mergeCells count="7">
    <mergeCell ref="C5:G5"/>
    <mergeCell ref="A1:A2"/>
    <mergeCell ref="B1:B2"/>
    <mergeCell ref="C1:C2"/>
    <mergeCell ref="E1:E2"/>
    <mergeCell ref="F1:G1"/>
    <mergeCell ref="D1:D2"/>
  </mergeCells>
  <pageMargins left="0.74803149606299213" right="0.43307086614173229" top="1.1833333333333333" bottom="0.78740157480314965" header="0.44166666666666665" footer="0.31496062992125984"/>
  <pageSetup paperSize="9" scale="94" orientation="portrait" r:id="rId1"/>
  <headerFooter alignWithMargins="0">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6"/>
  <sheetViews>
    <sheetView showGridLines="0" view="pageBreakPreview" zoomScaleNormal="100" zoomScaleSheetLayoutView="100" workbookViewId="0">
      <selection activeCell="E6" sqref="E6"/>
    </sheetView>
  </sheetViews>
  <sheetFormatPr defaultRowHeight="12.75"/>
  <cols>
    <col min="1" max="1" width="6.28515625" style="218" customWidth="1"/>
    <col min="2" max="2" width="20.42578125" style="94" customWidth="1"/>
    <col min="3" max="3" width="37.140625" style="94" customWidth="1"/>
    <col min="4" max="4" width="5.85546875" style="94" customWidth="1"/>
    <col min="5" max="5" width="8" style="94" customWidth="1"/>
    <col min="6" max="6" width="8.5703125" style="94" customWidth="1"/>
    <col min="7" max="7" width="10.7109375" style="94" customWidth="1"/>
    <col min="8" max="16384" width="9.140625" style="94"/>
  </cols>
  <sheetData>
    <row r="1" spans="1:7" s="54" customFormat="1" ht="12">
      <c r="A1" s="995" t="s">
        <v>11</v>
      </c>
      <c r="B1" s="994" t="s">
        <v>7</v>
      </c>
      <c r="C1" s="989" t="s">
        <v>8</v>
      </c>
      <c r="D1" s="992" t="s">
        <v>459</v>
      </c>
      <c r="E1" s="990" t="s">
        <v>5</v>
      </c>
      <c r="F1" s="991" t="s">
        <v>454</v>
      </c>
      <c r="G1" s="991"/>
    </row>
    <row r="2" spans="1:7" s="54" customFormat="1" ht="12">
      <c r="A2" s="995"/>
      <c r="B2" s="994" t="s">
        <v>7</v>
      </c>
      <c r="C2" s="989" t="s">
        <v>8</v>
      </c>
      <c r="D2" s="992" t="s">
        <v>5</v>
      </c>
      <c r="E2" s="990" t="s">
        <v>5</v>
      </c>
      <c r="F2" s="55" t="s">
        <v>4</v>
      </c>
      <c r="G2" s="55" t="s">
        <v>6</v>
      </c>
    </row>
    <row r="3" spans="1:7" s="54" customFormat="1" ht="12">
      <c r="A3" s="182"/>
      <c r="B3" s="57"/>
      <c r="C3" s="57"/>
      <c r="D3" s="58"/>
      <c r="E3" s="58"/>
      <c r="F3" s="59"/>
      <c r="G3" s="59"/>
    </row>
    <row r="4" spans="1:7" s="54" customFormat="1" ht="15.75">
      <c r="A4" s="62">
        <v>1000</v>
      </c>
      <c r="B4" s="180" t="s">
        <v>144</v>
      </c>
      <c r="C4" s="84"/>
      <c r="D4" s="65"/>
      <c r="E4" s="65"/>
      <c r="F4" s="66"/>
      <c r="G4" s="66"/>
    </row>
    <row r="5" spans="1:7" s="54" customFormat="1" ht="132.75" customHeight="1">
      <c r="A5" s="69"/>
      <c r="B5" s="167" t="s">
        <v>9</v>
      </c>
      <c r="C5" s="983" t="s">
        <v>1535</v>
      </c>
      <c r="D5" s="984"/>
      <c r="E5" s="985"/>
      <c r="F5" s="985"/>
      <c r="G5" s="986"/>
    </row>
    <row r="6" spans="1:7" s="54" customFormat="1" ht="171" customHeight="1">
      <c r="A6" s="253">
        <v>1001</v>
      </c>
      <c r="B6" s="255" t="s">
        <v>117</v>
      </c>
      <c r="C6" s="73" t="s">
        <v>319</v>
      </c>
      <c r="F6" s="50"/>
      <c r="G6" s="51"/>
    </row>
    <row r="7" spans="1:7" s="54" customFormat="1" ht="12">
      <c r="A7" s="197"/>
      <c r="B7" s="189"/>
      <c r="C7" s="83" t="s">
        <v>222</v>
      </c>
      <c r="D7" s="282" t="s">
        <v>462</v>
      </c>
      <c r="E7" s="282">
        <f>170+50</f>
        <v>220</v>
      </c>
      <c r="F7" s="50"/>
      <c r="G7" s="391"/>
    </row>
    <row r="8" spans="1:7" s="54" customFormat="1" ht="216">
      <c r="A8" s="253">
        <v>1002</v>
      </c>
      <c r="B8" s="255" t="s">
        <v>320</v>
      </c>
      <c r="C8" s="73" t="s">
        <v>321</v>
      </c>
      <c r="D8" s="164"/>
      <c r="E8" s="164"/>
      <c r="F8" s="116"/>
      <c r="G8" s="294"/>
    </row>
    <row r="9" spans="1:7" s="54" customFormat="1" ht="12">
      <c r="A9" s="197"/>
      <c r="B9" s="171"/>
      <c r="C9" s="83" t="s">
        <v>223</v>
      </c>
      <c r="D9" s="282" t="s">
        <v>462</v>
      </c>
      <c r="E9" s="282">
        <f>71.57*3.3</f>
        <v>236.18099999999995</v>
      </c>
      <c r="F9" s="50"/>
      <c r="G9" s="391"/>
    </row>
    <row r="10" spans="1:7" s="54" customFormat="1" ht="60">
      <c r="A10" s="253">
        <v>1003</v>
      </c>
      <c r="B10" s="255" t="s">
        <v>143</v>
      </c>
      <c r="C10" s="73" t="s">
        <v>262</v>
      </c>
      <c r="D10" s="140"/>
      <c r="E10" s="140"/>
      <c r="F10" s="50"/>
      <c r="G10" s="51"/>
    </row>
    <row r="11" spans="1:7" s="54" customFormat="1" ht="12">
      <c r="A11" s="197"/>
      <c r="B11" s="189"/>
      <c r="C11" s="83" t="s">
        <v>218</v>
      </c>
      <c r="D11" s="338" t="s">
        <v>465</v>
      </c>
      <c r="E11" s="338">
        <f>12</f>
        <v>12</v>
      </c>
      <c r="F11" s="156"/>
      <c r="G11" s="395"/>
    </row>
    <row r="12" spans="1:7" s="404" customFormat="1" ht="72">
      <c r="A12" s="399">
        <v>703</v>
      </c>
      <c r="B12" s="431" t="s">
        <v>413</v>
      </c>
      <c r="C12" s="400" t="s">
        <v>414</v>
      </c>
      <c r="D12" s="401"/>
      <c r="E12" s="401"/>
      <c r="F12" s="402"/>
      <c r="G12" s="403"/>
    </row>
    <row r="13" spans="1:7" s="54" customFormat="1" ht="12">
      <c r="A13" s="394"/>
      <c r="B13" s="265"/>
      <c r="C13" s="73" t="s">
        <v>218</v>
      </c>
      <c r="D13" s="115" t="s">
        <v>465</v>
      </c>
      <c r="E13" s="115">
        <v>10</v>
      </c>
      <c r="F13" s="405"/>
      <c r="G13" s="406"/>
    </row>
    <row r="14" spans="1:7" s="54" customFormat="1" ht="12">
      <c r="A14" s="77">
        <v>1000</v>
      </c>
      <c r="B14" s="343" t="s">
        <v>145</v>
      </c>
      <c r="C14" s="79"/>
      <c r="D14" s="80"/>
      <c r="E14" s="80"/>
      <c r="F14" s="52"/>
      <c r="G14" s="53"/>
    </row>
    <row r="15" spans="1:7" s="54" customFormat="1" ht="12">
      <c r="A15" s="197"/>
      <c r="B15" s="127"/>
      <c r="C15" s="98"/>
      <c r="D15" s="99"/>
      <c r="E15" s="99"/>
      <c r="F15" s="128"/>
      <c r="G15" s="129"/>
    </row>
    <row r="16" spans="1:7">
      <c r="A16" s="197"/>
      <c r="B16" s="127"/>
      <c r="C16" s="98"/>
      <c r="D16" s="99"/>
      <c r="E16" s="99"/>
      <c r="F16" s="128"/>
      <c r="G16" s="129"/>
    </row>
  </sheetData>
  <mergeCells count="7">
    <mergeCell ref="C5:G5"/>
    <mergeCell ref="A1:A2"/>
    <mergeCell ref="B1:B2"/>
    <mergeCell ref="C1:C2"/>
    <mergeCell ref="E1:E2"/>
    <mergeCell ref="F1:G1"/>
    <mergeCell ref="D1:D2"/>
  </mergeCells>
  <pageMargins left="0.55118110236220474" right="0.59055118110236227" top="1.0629921259842521" bottom="1.2598425196850394" header="0.39370078740157483" footer="0.43307086614173229"/>
  <pageSetup paperSize="9" scale="95" orientation="portrait" r:id="rId1"/>
  <headerFooter>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1"/>
  <sheetViews>
    <sheetView view="pageBreakPreview" zoomScaleNormal="130" zoomScaleSheetLayoutView="100" workbookViewId="0">
      <selection activeCell="F1" sqref="F1:G1"/>
    </sheetView>
  </sheetViews>
  <sheetFormatPr defaultRowHeight="12"/>
  <cols>
    <col min="1" max="1" width="6.42578125" style="72" bestFit="1" customWidth="1"/>
    <col min="2" max="2" width="20.42578125" style="91" customWidth="1"/>
    <col min="3" max="3" width="37.140625" style="73" customWidth="1"/>
    <col min="4" max="4" width="5.85546875" style="76" customWidth="1"/>
    <col min="5" max="5" width="8" style="76" customWidth="1"/>
    <col min="6" max="6" width="9.5703125" style="75" customWidth="1"/>
    <col min="7" max="7" width="10.140625" style="86" customWidth="1"/>
    <col min="8" max="8" width="11.7109375" style="54" bestFit="1" customWidth="1"/>
    <col min="9" max="16384" width="9.140625" style="54"/>
  </cols>
  <sheetData>
    <row r="1" spans="1:8">
      <c r="A1" s="995" t="s">
        <v>11</v>
      </c>
      <c r="B1" s="989" t="s">
        <v>7</v>
      </c>
      <c r="C1" s="989" t="s">
        <v>8</v>
      </c>
      <c r="D1" s="992" t="s">
        <v>459</v>
      </c>
      <c r="E1" s="990" t="s">
        <v>5</v>
      </c>
      <c r="F1" s="991" t="s">
        <v>454</v>
      </c>
      <c r="G1" s="991"/>
    </row>
    <row r="2" spans="1:8" ht="13.5" customHeight="1">
      <c r="A2" s="995"/>
      <c r="B2" s="989" t="s">
        <v>7</v>
      </c>
      <c r="C2" s="989" t="s">
        <v>8</v>
      </c>
      <c r="D2" s="992" t="s">
        <v>5</v>
      </c>
      <c r="E2" s="990" t="s">
        <v>5</v>
      </c>
      <c r="F2" s="55" t="s">
        <v>4</v>
      </c>
      <c r="G2" s="55" t="s">
        <v>6</v>
      </c>
    </row>
    <row r="3" spans="1:8">
      <c r="A3" s="56"/>
      <c r="B3" s="57"/>
      <c r="C3" s="57"/>
      <c r="D3" s="58"/>
      <c r="E3" s="58"/>
      <c r="F3" s="59"/>
      <c r="G3" s="59"/>
    </row>
    <row r="4" spans="1:8" ht="15.75">
      <c r="A4" s="89"/>
      <c r="B4" s="60" t="s">
        <v>27</v>
      </c>
      <c r="C4" s="134"/>
      <c r="D4" s="81"/>
      <c r="E4" s="81"/>
      <c r="F4" s="82"/>
      <c r="G4" s="90"/>
    </row>
    <row r="5" spans="1:8" ht="11.25" customHeight="1">
      <c r="A5" s="85"/>
      <c r="B5" s="87"/>
      <c r="C5" s="134"/>
      <c r="D5" s="81"/>
      <c r="E5" s="81"/>
      <c r="F5" s="82"/>
      <c r="G5" s="88"/>
    </row>
    <row r="6" spans="1:8" ht="15.75">
      <c r="A6" s="62">
        <v>1100</v>
      </c>
      <c r="B6" s="63" t="s">
        <v>13</v>
      </c>
      <c r="C6" s="84"/>
      <c r="D6" s="65"/>
      <c r="E6" s="65"/>
      <c r="F6" s="66"/>
      <c r="G6" s="66"/>
    </row>
    <row r="7" spans="1:8" ht="135" customHeight="1">
      <c r="A7" s="166"/>
      <c r="B7" s="167" t="s">
        <v>9</v>
      </c>
      <c r="C7" s="983" t="s">
        <v>478</v>
      </c>
      <c r="D7" s="984"/>
      <c r="E7" s="985"/>
      <c r="F7" s="985"/>
      <c r="G7" s="986"/>
    </row>
    <row r="8" spans="1:8" ht="196.5" customHeight="1">
      <c r="A8" s="308">
        <v>1101</v>
      </c>
      <c r="B8" s="433" t="s">
        <v>291</v>
      </c>
      <c r="C8" s="141" t="s">
        <v>383</v>
      </c>
      <c r="D8" s="142"/>
      <c r="E8" s="142"/>
      <c r="F8" s="143"/>
      <c r="G8" s="144"/>
      <c r="H8" s="323"/>
    </row>
    <row r="9" spans="1:8">
      <c r="A9" s="172"/>
      <c r="B9" s="173"/>
      <c r="C9" s="141" t="s">
        <v>347</v>
      </c>
      <c r="D9" s="142" t="s">
        <v>217</v>
      </c>
      <c r="E9" s="142">
        <v>41.6</v>
      </c>
      <c r="F9" s="50"/>
      <c r="G9" s="391"/>
    </row>
    <row r="10" spans="1:8">
      <c r="A10" s="172"/>
      <c r="B10" s="173"/>
      <c r="C10" s="141" t="s">
        <v>351</v>
      </c>
      <c r="D10" s="142" t="s">
        <v>217</v>
      </c>
      <c r="E10" s="142">
        <v>15.5</v>
      </c>
      <c r="F10" s="50"/>
      <c r="G10" s="391"/>
    </row>
    <row r="11" spans="1:8">
      <c r="A11" s="172"/>
      <c r="B11" s="173"/>
      <c r="C11" s="141" t="s">
        <v>348</v>
      </c>
      <c r="D11" s="142" t="s">
        <v>217</v>
      </c>
      <c r="E11" s="142">
        <v>19.399999999999999</v>
      </c>
      <c r="F11" s="50"/>
      <c r="G11" s="391"/>
    </row>
    <row r="12" spans="1:8" ht="207" customHeight="1">
      <c r="A12" s="308">
        <v>1102</v>
      </c>
      <c r="B12" s="433" t="s">
        <v>385</v>
      </c>
      <c r="C12" s="141" t="s">
        <v>384</v>
      </c>
      <c r="D12" s="142"/>
      <c r="E12" s="142"/>
      <c r="F12" s="143"/>
      <c r="G12" s="144"/>
    </row>
    <row r="13" spans="1:8">
      <c r="A13" s="172"/>
      <c r="B13" s="173"/>
      <c r="C13" s="141" t="s">
        <v>224</v>
      </c>
      <c r="D13" s="309" t="s">
        <v>217</v>
      </c>
      <c r="E13" s="309">
        <v>5</v>
      </c>
      <c r="F13" s="50"/>
      <c r="G13" s="391"/>
    </row>
    <row r="14" spans="1:8" s="122" customFormat="1" ht="183" customHeight="1">
      <c r="A14" s="278">
        <v>1103</v>
      </c>
      <c r="B14" s="432" t="s">
        <v>225</v>
      </c>
      <c r="C14" s="219" t="s">
        <v>284</v>
      </c>
      <c r="D14" s="97"/>
      <c r="E14" s="97"/>
      <c r="F14" s="220"/>
      <c r="G14" s="221"/>
    </row>
    <row r="15" spans="1:8" s="122" customFormat="1">
      <c r="A15" s="222"/>
      <c r="B15" s="223"/>
      <c r="C15" s="310" t="s">
        <v>281</v>
      </c>
      <c r="D15" s="311" t="s">
        <v>469</v>
      </c>
      <c r="E15" s="311">
        <f>1.65*31.8</f>
        <v>52.47</v>
      </c>
      <c r="F15" s="50"/>
      <c r="G15" s="391"/>
    </row>
    <row r="16" spans="1:8" s="122" customFormat="1">
      <c r="A16" s="222"/>
      <c r="B16" s="223"/>
      <c r="C16" s="310" t="s">
        <v>282</v>
      </c>
      <c r="D16" s="311" t="s">
        <v>469</v>
      </c>
      <c r="E16" s="311">
        <f>2.6*30.4</f>
        <v>79.039999999999992</v>
      </c>
      <c r="F16" s="50"/>
      <c r="G16" s="391"/>
    </row>
    <row r="17" spans="1:7" s="122" customFormat="1">
      <c r="A17" s="222"/>
      <c r="B17" s="223"/>
      <c r="C17" s="310" t="s">
        <v>280</v>
      </c>
      <c r="D17" s="311" t="s">
        <v>469</v>
      </c>
      <c r="E17" s="311">
        <f>13*10.6</f>
        <v>137.79999999999998</v>
      </c>
      <c r="F17" s="50"/>
      <c r="G17" s="391"/>
    </row>
    <row r="18" spans="1:7" s="122" customFormat="1">
      <c r="A18" s="222"/>
      <c r="B18" s="223"/>
      <c r="C18" s="310" t="s">
        <v>283</v>
      </c>
      <c r="D18" s="311" t="s">
        <v>469</v>
      </c>
      <c r="E18" s="311">
        <f>17.35*16</f>
        <v>277.60000000000002</v>
      </c>
      <c r="F18" s="50"/>
      <c r="G18" s="391"/>
    </row>
    <row r="19" spans="1:7" s="122" customFormat="1">
      <c r="A19" s="222"/>
      <c r="B19" s="223"/>
      <c r="C19" s="312" t="s">
        <v>260</v>
      </c>
      <c r="D19" s="311" t="s">
        <v>462</v>
      </c>
      <c r="E19" s="311">
        <v>3</v>
      </c>
      <c r="F19" s="50"/>
      <c r="G19" s="391"/>
    </row>
    <row r="20" spans="1:7" s="122" customFormat="1">
      <c r="A20" s="222"/>
      <c r="B20" s="352"/>
      <c r="C20" s="312" t="s">
        <v>261</v>
      </c>
      <c r="D20" s="311" t="s">
        <v>465</v>
      </c>
      <c r="E20" s="311">
        <v>24</v>
      </c>
      <c r="F20" s="156"/>
      <c r="G20" s="391"/>
    </row>
    <row r="21" spans="1:7">
      <c r="A21" s="77">
        <v>1100</v>
      </c>
      <c r="B21" s="78" t="s">
        <v>14</v>
      </c>
      <c r="C21" s="79"/>
      <c r="D21" s="80"/>
      <c r="E21" s="80"/>
      <c r="F21" s="52"/>
      <c r="G21" s="53"/>
    </row>
  </sheetData>
  <mergeCells count="7">
    <mergeCell ref="C7:G7"/>
    <mergeCell ref="A1:A2"/>
    <mergeCell ref="B1:B2"/>
    <mergeCell ref="C1:C2"/>
    <mergeCell ref="E1:E2"/>
    <mergeCell ref="F1:G1"/>
    <mergeCell ref="D1:D2"/>
  </mergeCells>
  <pageMargins left="0.74803149606299213" right="0.43307086614173229" top="1.1833333333333333" bottom="0.78740157480314965" header="0.44166666666666665" footer="0.31496062992125984"/>
  <pageSetup paperSize="9" scale="94" orientation="portrait" r:id="rId1"/>
  <headerFooter differentOddEven="1" alignWithMargins="0">
    <oddFooter>&amp;R&amp;"Haettenschweiler,Regular" &amp;"ISOCPEUR,Regular"&amp;P/&amp;N</oddFooter>
    <evenFooter>&amp;R&amp;P/&amp;N</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1"/>
  <sheetViews>
    <sheetView view="pageBreakPreview" zoomScale="145" zoomScaleNormal="175" zoomScaleSheetLayoutView="145" workbookViewId="0">
      <selection activeCell="F1" sqref="F1:G1"/>
    </sheetView>
  </sheetViews>
  <sheetFormatPr defaultRowHeight="12"/>
  <cols>
    <col min="1" max="1" width="6.42578125" style="72" bestFit="1" customWidth="1"/>
    <col min="2" max="2" width="20.42578125" style="91" customWidth="1"/>
    <col min="3" max="3" width="37.140625" style="73" customWidth="1"/>
    <col min="4" max="4" width="5.85546875" style="76" customWidth="1"/>
    <col min="5" max="5" width="8" style="76" customWidth="1"/>
    <col min="6" max="6" width="8.5703125" style="75" bestFit="1" customWidth="1"/>
    <col min="7" max="7" width="10.85546875" style="86" bestFit="1" customWidth="1"/>
    <col min="8" max="8" width="11.7109375" style="54" bestFit="1" customWidth="1"/>
    <col min="9" max="16384" width="9.140625" style="54"/>
  </cols>
  <sheetData>
    <row r="1" spans="1:7">
      <c r="A1" s="995" t="s">
        <v>11</v>
      </c>
      <c r="B1" s="989" t="s">
        <v>7</v>
      </c>
      <c r="C1" s="989" t="s">
        <v>8</v>
      </c>
      <c r="D1" s="992" t="s">
        <v>459</v>
      </c>
      <c r="E1" s="990" t="s">
        <v>5</v>
      </c>
      <c r="F1" s="991" t="s">
        <v>454</v>
      </c>
      <c r="G1" s="991"/>
    </row>
    <row r="2" spans="1:7">
      <c r="A2" s="995"/>
      <c r="B2" s="989" t="s">
        <v>7</v>
      </c>
      <c r="C2" s="989" t="s">
        <v>8</v>
      </c>
      <c r="D2" s="992" t="s">
        <v>5</v>
      </c>
      <c r="E2" s="990" t="s">
        <v>5</v>
      </c>
      <c r="F2" s="55" t="s">
        <v>4</v>
      </c>
      <c r="G2" s="55" t="s">
        <v>6</v>
      </c>
    </row>
    <row r="3" spans="1:7">
      <c r="A3" s="56"/>
      <c r="B3" s="57"/>
      <c r="C3" s="57"/>
      <c r="D3" s="58"/>
      <c r="E3" s="58"/>
      <c r="F3" s="59"/>
      <c r="G3" s="59"/>
    </row>
    <row r="4" spans="1:7" ht="15.75">
      <c r="A4" s="89"/>
      <c r="B4" s="60" t="s">
        <v>27</v>
      </c>
      <c r="C4" s="134"/>
      <c r="D4" s="81"/>
      <c r="E4" s="81"/>
      <c r="F4" s="82"/>
      <c r="G4" s="90"/>
    </row>
    <row r="5" spans="1:7">
      <c r="A5" s="85"/>
      <c r="B5" s="87"/>
      <c r="C5" s="134"/>
      <c r="D5" s="81"/>
      <c r="E5" s="81"/>
      <c r="F5" s="82"/>
      <c r="G5" s="88"/>
    </row>
    <row r="6" spans="1:7" ht="15.75">
      <c r="A6" s="62">
        <v>1200</v>
      </c>
      <c r="B6" s="63" t="s">
        <v>29</v>
      </c>
      <c r="C6" s="84"/>
      <c r="D6" s="65"/>
      <c r="E6" s="65"/>
      <c r="F6" s="66"/>
      <c r="G6" s="66"/>
    </row>
    <row r="7" spans="1:7" ht="96" customHeight="1">
      <c r="A7" s="166"/>
      <c r="B7" s="167" t="s">
        <v>9</v>
      </c>
      <c r="C7" s="983" t="s">
        <v>455</v>
      </c>
      <c r="D7" s="984"/>
      <c r="E7" s="985"/>
      <c r="F7" s="985"/>
      <c r="G7" s="986"/>
    </row>
    <row r="8" spans="1:7" ht="36">
      <c r="A8" s="314">
        <v>1201</v>
      </c>
      <c r="B8" s="249" t="s">
        <v>151</v>
      </c>
      <c r="C8" s="145" t="s">
        <v>152</v>
      </c>
      <c r="D8" s="74"/>
      <c r="E8" s="74"/>
      <c r="F8" s="50"/>
      <c r="G8" s="51"/>
    </row>
    <row r="9" spans="1:7" s="131" customFormat="1" ht="84">
      <c r="A9" s="252">
        <v>1202</v>
      </c>
      <c r="B9" s="313" t="s">
        <v>231</v>
      </c>
      <c r="C9" s="95" t="s">
        <v>427</v>
      </c>
      <c r="D9" s="224"/>
      <c r="E9" s="224"/>
      <c r="F9" s="225"/>
      <c r="G9" s="225"/>
    </row>
    <row r="10" spans="1:7" s="131" customFormat="1">
      <c r="A10" s="196"/>
      <c r="B10" s="135"/>
      <c r="C10" s="353" t="s">
        <v>212</v>
      </c>
      <c r="D10" s="354" t="s">
        <v>462</v>
      </c>
      <c r="E10" s="354">
        <v>2</v>
      </c>
      <c r="F10" s="156"/>
      <c r="G10" s="395"/>
    </row>
    <row r="11" spans="1:7">
      <c r="A11" s="77">
        <v>1200</v>
      </c>
      <c r="B11" s="78" t="s">
        <v>28</v>
      </c>
      <c r="C11" s="79"/>
      <c r="D11" s="80"/>
      <c r="E11" s="80"/>
      <c r="F11" s="52"/>
      <c r="G11" s="344"/>
    </row>
  </sheetData>
  <mergeCells count="7">
    <mergeCell ref="C7:G7"/>
    <mergeCell ref="A1:A2"/>
    <mergeCell ref="B1:B2"/>
    <mergeCell ref="C1:C2"/>
    <mergeCell ref="E1:E2"/>
    <mergeCell ref="F1:G1"/>
    <mergeCell ref="D1:D2"/>
  </mergeCells>
  <pageMargins left="0.74803149606299213" right="0.43307086614173229" top="1.1833333333333333" bottom="0.78740157480314965" header="0.44166666666666665" footer="0.31496062992125984"/>
  <pageSetup paperSize="9" scale="94" orientation="portrait" r:id="rId1"/>
  <headerFooter alignWithMargins="0">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4"/>
  <sheetViews>
    <sheetView view="pageBreakPreview" zoomScaleNormal="130" zoomScaleSheetLayoutView="100" workbookViewId="0">
      <selection activeCell="F1" sqref="F1:G1"/>
    </sheetView>
  </sheetViews>
  <sheetFormatPr defaultRowHeight="12"/>
  <cols>
    <col min="1" max="1" width="6.42578125" style="444" bestFit="1" customWidth="1"/>
    <col min="2" max="2" width="20.42578125" style="181" customWidth="1"/>
    <col min="3" max="3" width="37.140625" style="73" customWidth="1"/>
    <col min="4" max="4" width="5.85546875" style="76" customWidth="1"/>
    <col min="5" max="5" width="8" style="76" customWidth="1"/>
    <col min="6" max="6" width="8.5703125" style="75" bestFit="1" customWidth="1"/>
    <col min="7" max="7" width="10.85546875" style="86" bestFit="1" customWidth="1"/>
    <col min="8" max="8" width="11.7109375" style="54" bestFit="1" customWidth="1"/>
    <col min="9" max="16384" width="9.140625" style="54"/>
  </cols>
  <sheetData>
    <row r="1" spans="1:7">
      <c r="A1" s="995" t="s">
        <v>11</v>
      </c>
      <c r="B1" s="994" t="s">
        <v>7</v>
      </c>
      <c r="C1" s="989" t="s">
        <v>8</v>
      </c>
      <c r="D1" s="992" t="s">
        <v>459</v>
      </c>
      <c r="E1" s="990" t="s">
        <v>5</v>
      </c>
      <c r="F1" s="991" t="s">
        <v>454</v>
      </c>
      <c r="G1" s="991"/>
    </row>
    <row r="2" spans="1:7">
      <c r="A2" s="995"/>
      <c r="B2" s="994" t="s">
        <v>7</v>
      </c>
      <c r="C2" s="989" t="s">
        <v>8</v>
      </c>
      <c r="D2" s="992" t="s">
        <v>5</v>
      </c>
      <c r="E2" s="990" t="s">
        <v>5</v>
      </c>
      <c r="F2" s="55" t="s">
        <v>4</v>
      </c>
      <c r="G2" s="55" t="s">
        <v>6</v>
      </c>
    </row>
    <row r="3" spans="1:7" ht="15.75">
      <c r="A3" s="62">
        <v>1300</v>
      </c>
      <c r="B3" s="180" t="s">
        <v>30</v>
      </c>
      <c r="C3" s="84"/>
      <c r="D3" s="65"/>
      <c r="E3" s="65"/>
      <c r="F3" s="66"/>
      <c r="G3" s="66"/>
    </row>
    <row r="4" spans="1:7" ht="330" customHeight="1">
      <c r="A4" s="69"/>
      <c r="B4" s="174" t="s">
        <v>130</v>
      </c>
      <c r="C4" s="997" t="s">
        <v>479</v>
      </c>
      <c r="D4" s="998"/>
      <c r="E4" s="1001"/>
      <c r="F4" s="1001"/>
      <c r="G4" s="1002"/>
    </row>
    <row r="5" spans="1:7" ht="357" customHeight="1">
      <c r="A5" s="69"/>
      <c r="B5" s="174"/>
      <c r="C5" s="997" t="s">
        <v>480</v>
      </c>
      <c r="D5" s="998"/>
      <c r="E5" s="999"/>
      <c r="F5" s="999"/>
      <c r="G5" s="1000"/>
    </row>
    <row r="6" spans="1:7" ht="24">
      <c r="A6" s="448">
        <v>1301</v>
      </c>
      <c r="B6" s="174" t="s">
        <v>232</v>
      </c>
      <c r="C6" s="315" t="s">
        <v>415</v>
      </c>
      <c r="D6" s="110"/>
      <c r="E6" s="110"/>
      <c r="F6" s="108"/>
      <c r="G6" s="109"/>
    </row>
    <row r="7" spans="1:7" ht="128.25" customHeight="1">
      <c r="A7" s="449"/>
      <c r="B7" s="175"/>
      <c r="C7" s="123" t="s">
        <v>481</v>
      </c>
      <c r="D7" s="110"/>
      <c r="E7" s="110"/>
      <c r="F7" s="108"/>
      <c r="G7" s="109"/>
    </row>
    <row r="8" spans="1:7">
      <c r="A8" s="450"/>
      <c r="B8" s="176"/>
      <c r="C8" s="123" t="s">
        <v>258</v>
      </c>
      <c r="D8" s="110" t="s">
        <v>465</v>
      </c>
      <c r="E8" s="110">
        <v>2</v>
      </c>
      <c r="F8" s="50"/>
      <c r="G8" s="391"/>
    </row>
    <row r="9" spans="1:7" ht="24">
      <c r="A9" s="448">
        <v>1302</v>
      </c>
      <c r="B9" s="174" t="s">
        <v>239</v>
      </c>
      <c r="C9" s="315" t="s">
        <v>322</v>
      </c>
      <c r="D9" s="110"/>
      <c r="E9" s="110"/>
      <c r="F9" s="108"/>
      <c r="G9" s="109"/>
    </row>
    <row r="10" spans="1:7" ht="156">
      <c r="A10" s="449"/>
      <c r="B10" s="175"/>
      <c r="C10" s="123" t="s">
        <v>323</v>
      </c>
      <c r="D10" s="110"/>
      <c r="E10" s="110"/>
      <c r="F10" s="108"/>
      <c r="G10" s="109"/>
    </row>
    <row r="11" spans="1:7">
      <c r="A11" s="450"/>
      <c r="B11" s="176"/>
      <c r="C11" s="123" t="s">
        <v>416</v>
      </c>
      <c r="D11" s="110" t="s">
        <v>465</v>
      </c>
      <c r="E11" s="110">
        <v>3</v>
      </c>
      <c r="F11" s="50"/>
      <c r="G11" s="391"/>
    </row>
    <row r="12" spans="1:7" ht="24">
      <c r="A12" s="449">
        <v>1303</v>
      </c>
      <c r="B12" s="175" t="s">
        <v>244</v>
      </c>
      <c r="C12" s="315" t="s">
        <v>234</v>
      </c>
      <c r="D12" s="110"/>
      <c r="E12" s="110"/>
      <c r="F12" s="108"/>
      <c r="G12" s="109"/>
    </row>
    <row r="13" spans="1:7" ht="180">
      <c r="A13" s="450"/>
      <c r="B13" s="176"/>
      <c r="C13" s="123" t="s">
        <v>324</v>
      </c>
      <c r="D13" s="110"/>
      <c r="E13" s="110"/>
      <c r="F13" s="108"/>
      <c r="G13" s="109"/>
    </row>
    <row r="14" spans="1:7">
      <c r="A14" s="450"/>
      <c r="B14" s="176"/>
      <c r="C14" s="123" t="s">
        <v>325</v>
      </c>
      <c r="D14" s="110" t="s">
        <v>465</v>
      </c>
      <c r="E14" s="110">
        <v>6</v>
      </c>
      <c r="F14" s="50"/>
      <c r="G14" s="391"/>
    </row>
    <row r="15" spans="1:7" ht="36">
      <c r="A15" s="449">
        <v>1304</v>
      </c>
      <c r="B15" s="175" t="s">
        <v>242</v>
      </c>
      <c r="C15" s="315" t="s">
        <v>233</v>
      </c>
      <c r="D15" s="110"/>
      <c r="E15" s="110"/>
      <c r="F15" s="108"/>
      <c r="G15" s="109"/>
    </row>
    <row r="16" spans="1:7" ht="120">
      <c r="A16" s="450"/>
      <c r="B16" s="176"/>
      <c r="C16" s="123" t="s">
        <v>326</v>
      </c>
      <c r="D16" s="110"/>
      <c r="E16" s="110"/>
      <c r="F16" s="108"/>
      <c r="G16" s="109"/>
    </row>
    <row r="17" spans="1:7">
      <c r="A17" s="450"/>
      <c r="B17" s="176"/>
      <c r="C17" s="123" t="s">
        <v>235</v>
      </c>
      <c r="D17" s="110" t="s">
        <v>465</v>
      </c>
      <c r="E17" s="110">
        <v>8</v>
      </c>
      <c r="F17" s="50"/>
      <c r="G17" s="391"/>
    </row>
    <row r="18" spans="1:7" ht="24">
      <c r="A18" s="449">
        <v>1305</v>
      </c>
      <c r="B18" s="175" t="s">
        <v>148</v>
      </c>
      <c r="C18" s="315" t="s">
        <v>240</v>
      </c>
      <c r="D18" s="110"/>
      <c r="E18" s="110"/>
      <c r="F18" s="108"/>
      <c r="G18" s="109"/>
    </row>
    <row r="19" spans="1:7" ht="154.5" customHeight="1">
      <c r="A19" s="450"/>
      <c r="B19" s="176"/>
      <c r="C19" s="123" t="s">
        <v>482</v>
      </c>
      <c r="D19" s="110"/>
      <c r="E19" s="110"/>
      <c r="F19" s="108"/>
      <c r="G19" s="109"/>
    </row>
    <row r="20" spans="1:7">
      <c r="A20" s="450"/>
      <c r="B20" s="176"/>
      <c r="C20" s="123" t="s">
        <v>241</v>
      </c>
      <c r="D20" s="110" t="s">
        <v>465</v>
      </c>
      <c r="E20" s="110">
        <v>1</v>
      </c>
      <c r="F20" s="50"/>
      <c r="G20" s="391"/>
    </row>
    <row r="21" spans="1:7" ht="24">
      <c r="A21" s="449">
        <v>1306</v>
      </c>
      <c r="B21" s="175" t="s">
        <v>236</v>
      </c>
      <c r="C21" s="315" t="s">
        <v>237</v>
      </c>
      <c r="D21" s="110"/>
      <c r="E21" s="110"/>
      <c r="F21" s="108"/>
      <c r="G21" s="109"/>
    </row>
    <row r="22" spans="1:7" ht="143.25" customHeight="1">
      <c r="A22" s="450"/>
      <c r="B22" s="176"/>
      <c r="C22" s="123" t="s">
        <v>327</v>
      </c>
      <c r="D22" s="110"/>
      <c r="E22" s="110"/>
      <c r="F22" s="108"/>
      <c r="G22" s="109"/>
    </row>
    <row r="23" spans="1:7">
      <c r="A23" s="450"/>
      <c r="B23" s="176"/>
      <c r="C23" s="355" t="s">
        <v>238</v>
      </c>
      <c r="D23" s="356" t="s">
        <v>465</v>
      </c>
      <c r="E23" s="356">
        <v>1</v>
      </c>
      <c r="F23" s="156"/>
      <c r="G23" s="395"/>
    </row>
    <row r="24" spans="1:7">
      <c r="A24" s="357">
        <v>1300</v>
      </c>
      <c r="B24" s="447" t="s">
        <v>31</v>
      </c>
      <c r="C24" s="358"/>
      <c r="D24" s="359"/>
      <c r="E24" s="359"/>
      <c r="F24" s="360"/>
      <c r="G24" s="395"/>
    </row>
  </sheetData>
  <mergeCells count="8">
    <mergeCell ref="C5:G5"/>
    <mergeCell ref="C4:G4"/>
    <mergeCell ref="A1:A2"/>
    <mergeCell ref="B1:B2"/>
    <mergeCell ref="C1:C2"/>
    <mergeCell ref="E1:E2"/>
    <mergeCell ref="F1:G1"/>
    <mergeCell ref="D1:D2"/>
  </mergeCells>
  <pageMargins left="0.74803149606299213" right="0.43307086614173229" top="1.1833333333333333" bottom="0.78740157480314965" header="0.44166666666666665" footer="0.31496062992125984"/>
  <pageSetup paperSize="9" scale="94" fitToWidth="0" fitToHeight="0" orientation="portrait" r:id="rId1"/>
  <headerFooter alignWithMargins="0">
    <oddFooter>&amp;R&amp;P/&amp;N</oddFooter>
  </headerFooter>
  <rowBreaks count="3" manualBreakCount="3">
    <brk id="4" max="5" man="1"/>
    <brk id="11" max="5" man="1"/>
    <brk id="20"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3"/>
  <sheetViews>
    <sheetView view="pageBreakPreview" zoomScale="115" zoomScaleNormal="115" zoomScaleSheetLayoutView="115" workbookViewId="0">
      <selection activeCell="F1" sqref="F1:G1"/>
    </sheetView>
  </sheetViews>
  <sheetFormatPr defaultRowHeight="12"/>
  <cols>
    <col min="1" max="1" width="6.42578125" style="72" bestFit="1" customWidth="1"/>
    <col min="2" max="2" width="20.42578125" style="91" customWidth="1"/>
    <col min="3" max="3" width="37.140625" style="73" customWidth="1"/>
    <col min="4" max="4" width="5.85546875" style="76" customWidth="1"/>
    <col min="5" max="5" width="8" style="76" customWidth="1"/>
    <col min="6" max="6" width="8.5703125" style="75" bestFit="1" customWidth="1"/>
    <col min="7" max="7" width="10.85546875" style="86" bestFit="1" customWidth="1"/>
    <col min="8" max="8" width="11.7109375" style="54" bestFit="1" customWidth="1"/>
    <col min="9" max="16384" width="9.140625" style="54"/>
  </cols>
  <sheetData>
    <row r="1" spans="1:7">
      <c r="A1" s="995" t="s">
        <v>11</v>
      </c>
      <c r="B1" s="994" t="s">
        <v>7</v>
      </c>
      <c r="C1" s="989" t="s">
        <v>8</v>
      </c>
      <c r="D1" s="992" t="s">
        <v>459</v>
      </c>
      <c r="E1" s="990" t="s">
        <v>5</v>
      </c>
      <c r="F1" s="991" t="s">
        <v>454</v>
      </c>
      <c r="G1" s="991"/>
    </row>
    <row r="2" spans="1:7">
      <c r="A2" s="995"/>
      <c r="B2" s="994" t="s">
        <v>7</v>
      </c>
      <c r="C2" s="989" t="s">
        <v>8</v>
      </c>
      <c r="D2" s="992" t="s">
        <v>5</v>
      </c>
      <c r="E2" s="990" t="s">
        <v>5</v>
      </c>
      <c r="F2" s="55" t="s">
        <v>4</v>
      </c>
      <c r="G2" s="55" t="s">
        <v>6</v>
      </c>
    </row>
    <row r="3" spans="1:7">
      <c r="A3" s="195"/>
      <c r="B3" s="57"/>
      <c r="C3" s="57"/>
      <c r="D3" s="58"/>
      <c r="E3" s="58"/>
      <c r="F3" s="59"/>
      <c r="G3" s="59"/>
    </row>
    <row r="4" spans="1:7" ht="15.75">
      <c r="A4" s="62">
        <v>1400</v>
      </c>
      <c r="B4" s="180" t="s">
        <v>16</v>
      </c>
      <c r="C4" s="84"/>
      <c r="D4" s="65"/>
      <c r="E4" s="65"/>
      <c r="F4" s="66"/>
      <c r="G4" s="66"/>
    </row>
    <row r="5" spans="1:7" ht="132" customHeight="1">
      <c r="A5" s="69"/>
      <c r="B5" s="167" t="s">
        <v>9</v>
      </c>
      <c r="C5" s="1003" t="s">
        <v>483</v>
      </c>
      <c r="D5" s="1004"/>
      <c r="E5" s="1005"/>
      <c r="F5" s="1005"/>
      <c r="G5" s="1006"/>
    </row>
    <row r="6" spans="1:7" ht="72">
      <c r="A6" s="387">
        <v>1401</v>
      </c>
      <c r="B6" s="434" t="s">
        <v>243</v>
      </c>
      <c r="C6" s="114" t="s">
        <v>146</v>
      </c>
      <c r="D6" s="113"/>
      <c r="E6" s="113"/>
      <c r="F6" s="111"/>
      <c r="G6" s="112"/>
    </row>
    <row r="7" spans="1:7">
      <c r="A7" s="388"/>
      <c r="B7" s="177"/>
      <c r="C7" s="114" t="s">
        <v>147</v>
      </c>
      <c r="D7" s="316" t="s">
        <v>465</v>
      </c>
      <c r="E7" s="316">
        <v>13</v>
      </c>
      <c r="F7" s="50"/>
      <c r="G7" s="391"/>
    </row>
    <row r="8" spans="1:7" ht="66" customHeight="1">
      <c r="A8" s="387">
        <v>1402</v>
      </c>
      <c r="B8" s="434" t="s">
        <v>417</v>
      </c>
      <c r="C8" s="114" t="s">
        <v>418</v>
      </c>
      <c r="D8" s="113"/>
      <c r="E8" s="113"/>
      <c r="F8" s="111"/>
      <c r="G8" s="112"/>
    </row>
    <row r="9" spans="1:7">
      <c r="A9" s="388"/>
      <c r="B9" s="177"/>
      <c r="C9" s="114" t="s">
        <v>419</v>
      </c>
      <c r="D9" s="316" t="s">
        <v>465</v>
      </c>
      <c r="E9" s="316">
        <v>10</v>
      </c>
      <c r="F9" s="50"/>
      <c r="G9" s="391"/>
    </row>
    <row r="10" spans="1:7" ht="84">
      <c r="A10" s="387">
        <v>1403</v>
      </c>
      <c r="B10" s="434" t="s">
        <v>420</v>
      </c>
      <c r="C10" s="130" t="s">
        <v>245</v>
      </c>
      <c r="D10" s="124"/>
      <c r="E10" s="124"/>
      <c r="F10" s="117"/>
      <c r="G10" s="118"/>
    </row>
    <row r="11" spans="1:7">
      <c r="A11" s="389"/>
      <c r="B11" s="177"/>
      <c r="C11" s="130" t="s">
        <v>246</v>
      </c>
      <c r="D11" s="317" t="s">
        <v>465</v>
      </c>
      <c r="E11" s="317">
        <v>6</v>
      </c>
      <c r="F11" s="50"/>
      <c r="G11" s="391"/>
    </row>
    <row r="12" spans="1:7">
      <c r="A12" s="451"/>
      <c r="B12" s="177"/>
      <c r="C12" s="361" t="s">
        <v>259</v>
      </c>
      <c r="D12" s="362" t="s">
        <v>465</v>
      </c>
      <c r="E12" s="362">
        <v>1</v>
      </c>
      <c r="F12" s="156"/>
      <c r="G12" s="395"/>
    </row>
    <row r="13" spans="1:7">
      <c r="A13" s="363">
        <v>1400</v>
      </c>
      <c r="B13" s="386" t="s">
        <v>16</v>
      </c>
      <c r="C13" s="364"/>
      <c r="D13" s="365"/>
      <c r="E13" s="365"/>
      <c r="F13" s="366"/>
      <c r="G13" s="367"/>
    </row>
  </sheetData>
  <mergeCells count="7">
    <mergeCell ref="C5:G5"/>
    <mergeCell ref="A1:A2"/>
    <mergeCell ref="B1:B2"/>
    <mergeCell ref="C1:C2"/>
    <mergeCell ref="E1:E2"/>
    <mergeCell ref="F1:G1"/>
    <mergeCell ref="D1:D2"/>
  </mergeCells>
  <pageMargins left="0.74803149606299213" right="0.43307086614173229" top="1.1833333333333333" bottom="0.78740157480314965" header="0.44166666666666665" footer="0.31496062992125984"/>
  <pageSetup paperSize="9" scale="94" orientation="portrait" r:id="rId1"/>
  <headerFooter alignWithMargins="0">
    <oddFooter>&amp;R&amp;"Haettenschweiler,Regular" 
&amp;"ISOCPEUR,Regular"&amp;P/&amp;N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7"/>
  <sheetViews>
    <sheetView view="pageBreakPreview" zoomScaleNormal="115" zoomScaleSheetLayoutView="100" zoomScalePageLayoutView="120" workbookViewId="0">
      <selection activeCell="F1" sqref="F1:G1"/>
    </sheetView>
  </sheetViews>
  <sheetFormatPr defaultRowHeight="12"/>
  <cols>
    <col min="1" max="1" width="6.42578125" style="227" bestFit="1" customWidth="1"/>
    <col min="2" max="2" width="20.42578125" style="181" customWidth="1"/>
    <col min="3" max="3" width="37.140625" style="73" customWidth="1"/>
    <col min="4" max="4" width="5.85546875" style="97" customWidth="1"/>
    <col min="5" max="5" width="8" style="97" customWidth="1"/>
    <col min="6" max="6" width="8.5703125" style="75" bestFit="1" customWidth="1"/>
    <col min="7" max="7" width="10.85546875" style="86" bestFit="1" customWidth="1"/>
    <col min="8" max="8" width="11.7109375" style="54" bestFit="1" customWidth="1"/>
    <col min="9" max="16384" width="9.140625" style="54"/>
  </cols>
  <sheetData>
    <row r="1" spans="1:7">
      <c r="A1" s="996" t="s">
        <v>11</v>
      </c>
      <c r="B1" s="994" t="s">
        <v>7</v>
      </c>
      <c r="C1" s="989" t="s">
        <v>8</v>
      </c>
      <c r="D1" s="992" t="s">
        <v>459</v>
      </c>
      <c r="E1" s="1011" t="s">
        <v>5</v>
      </c>
      <c r="F1" s="991" t="s">
        <v>454</v>
      </c>
      <c r="G1" s="991"/>
    </row>
    <row r="2" spans="1:7">
      <c r="A2" s="996"/>
      <c r="B2" s="994" t="s">
        <v>7</v>
      </c>
      <c r="C2" s="989" t="s">
        <v>8</v>
      </c>
      <c r="D2" s="992" t="s">
        <v>5</v>
      </c>
      <c r="E2" s="1011" t="s">
        <v>5</v>
      </c>
      <c r="F2" s="55" t="s">
        <v>4</v>
      </c>
      <c r="G2" s="55" t="s">
        <v>6</v>
      </c>
    </row>
    <row r="3" spans="1:7">
      <c r="A3" s="382"/>
      <c r="B3" s="57"/>
      <c r="C3" s="57"/>
      <c r="D3" s="96"/>
      <c r="E3" s="96"/>
      <c r="F3" s="59"/>
      <c r="G3" s="59"/>
    </row>
    <row r="4" spans="1:7" ht="15.75">
      <c r="A4" s="261">
        <v>1500</v>
      </c>
      <c r="B4" s="180" t="s">
        <v>32</v>
      </c>
    </row>
    <row r="5" spans="1:7" ht="188.25" customHeight="1">
      <c r="B5" s="167" t="s">
        <v>9</v>
      </c>
      <c r="C5" s="1012" t="s">
        <v>484</v>
      </c>
      <c r="D5" s="1013"/>
      <c r="E5" s="1014"/>
      <c r="F5" s="1014"/>
      <c r="G5" s="1015"/>
    </row>
    <row r="6" spans="1:7" ht="409.5">
      <c r="A6" s="1018">
        <v>1501</v>
      </c>
      <c r="B6" s="1020" t="s">
        <v>248</v>
      </c>
      <c r="C6" s="73" t="s">
        <v>485</v>
      </c>
      <c r="D6" s="76"/>
      <c r="E6" s="76"/>
      <c r="F6" s="50"/>
      <c r="G6" s="151"/>
    </row>
    <row r="7" spans="1:7" ht="15" customHeight="1">
      <c r="A7" s="1019"/>
      <c r="B7" s="1021"/>
      <c r="C7" s="73" t="s">
        <v>212</v>
      </c>
      <c r="D7" s="97" t="s">
        <v>462</v>
      </c>
      <c r="E7" s="97">
        <f>(72+70)*1.05</f>
        <v>149.1</v>
      </c>
      <c r="F7" s="50"/>
      <c r="G7" s="391"/>
    </row>
    <row r="8" spans="1:7" ht="108">
      <c r="A8" s="1007">
        <v>1502</v>
      </c>
      <c r="B8" s="1009" t="s">
        <v>247</v>
      </c>
      <c r="C8" s="146" t="s">
        <v>421</v>
      </c>
      <c r="F8" s="50"/>
      <c r="G8" s="51"/>
    </row>
    <row r="9" spans="1:7" ht="12.75" customHeight="1">
      <c r="A9" s="1016"/>
      <c r="B9" s="1017"/>
      <c r="C9" s="146" t="s">
        <v>212</v>
      </c>
      <c r="D9" s="318" t="s">
        <v>462</v>
      </c>
      <c r="E9" s="318">
        <f>(83.3*2.4)*1.05</f>
        <v>209.916</v>
      </c>
      <c r="F9" s="50"/>
      <c r="G9" s="391"/>
    </row>
    <row r="10" spans="1:7" ht="96">
      <c r="A10" s="383">
        <v>1503</v>
      </c>
      <c r="B10" s="435" t="s">
        <v>249</v>
      </c>
      <c r="C10" s="146" t="s">
        <v>250</v>
      </c>
      <c r="D10" s="147"/>
      <c r="E10" s="147"/>
      <c r="F10" s="148"/>
      <c r="G10" s="149"/>
    </row>
    <row r="11" spans="1:7" ht="13.5" customHeight="1">
      <c r="A11" s="384"/>
      <c r="B11" s="178"/>
      <c r="C11" s="146" t="s">
        <v>212</v>
      </c>
      <c r="D11" s="318" t="s">
        <v>462</v>
      </c>
      <c r="E11" s="318">
        <f>45.3*1.05</f>
        <v>47.564999999999998</v>
      </c>
      <c r="F11" s="50"/>
      <c r="G11" s="391"/>
    </row>
    <row r="12" spans="1:7" ht="93.75" customHeight="1">
      <c r="A12" s="1007">
        <v>1504</v>
      </c>
      <c r="B12" s="1009" t="s">
        <v>150</v>
      </c>
      <c r="C12" s="146" t="s">
        <v>251</v>
      </c>
      <c r="F12" s="50"/>
      <c r="G12" s="51"/>
    </row>
    <row r="13" spans="1:7" ht="12.75" customHeight="1">
      <c r="A13" s="1008"/>
      <c r="B13" s="1017"/>
      <c r="C13" s="146" t="s">
        <v>212</v>
      </c>
      <c r="D13" s="318" t="s">
        <v>462</v>
      </c>
      <c r="E13" s="318">
        <f>(12.8*0.6)*1.05</f>
        <v>8.0640000000000001</v>
      </c>
      <c r="F13" s="50"/>
      <c r="G13" s="391"/>
    </row>
    <row r="14" spans="1:7" ht="66.75" customHeight="1">
      <c r="A14" s="1007">
        <v>1505</v>
      </c>
      <c r="B14" s="1009" t="s">
        <v>252</v>
      </c>
      <c r="C14" s="162" t="s">
        <v>349</v>
      </c>
      <c r="D14" s="150"/>
      <c r="E14" s="150"/>
      <c r="F14" s="152"/>
      <c r="G14" s="153"/>
    </row>
    <row r="15" spans="1:7" ht="12.75" customHeight="1">
      <c r="A15" s="1008"/>
      <c r="B15" s="1010"/>
      <c r="C15" s="146" t="s">
        <v>212</v>
      </c>
      <c r="D15" s="97" t="s">
        <v>462</v>
      </c>
      <c r="E15" s="97">
        <f>96.33*1.05</f>
        <v>101.1465</v>
      </c>
      <c r="F15" s="50"/>
      <c r="G15" s="391"/>
    </row>
    <row r="16" spans="1:7" ht="12.75" customHeight="1">
      <c r="A16" s="385"/>
      <c r="B16" s="178"/>
      <c r="C16" s="368" t="s">
        <v>257</v>
      </c>
      <c r="D16" s="320" t="s">
        <v>217</v>
      </c>
      <c r="E16" s="320">
        <f>91.53*1.05</f>
        <v>96.106500000000011</v>
      </c>
      <c r="F16" s="156"/>
      <c r="G16" s="395"/>
    </row>
    <row r="17" spans="1:7" ht="12.75" customHeight="1">
      <c r="A17" s="339">
        <v>1500</v>
      </c>
      <c r="B17" s="343" t="s">
        <v>32</v>
      </c>
      <c r="C17" s="79"/>
      <c r="D17" s="369"/>
      <c r="E17" s="369"/>
      <c r="F17" s="52"/>
      <c r="G17" s="53"/>
    </row>
  </sheetData>
  <mergeCells count="15">
    <mergeCell ref="A14:A15"/>
    <mergeCell ref="B14:B15"/>
    <mergeCell ref="C1:C2"/>
    <mergeCell ref="E1:E2"/>
    <mergeCell ref="F1:G1"/>
    <mergeCell ref="A1:A2"/>
    <mergeCell ref="B1:B2"/>
    <mergeCell ref="C5:G5"/>
    <mergeCell ref="A8:A9"/>
    <mergeCell ref="B8:B9"/>
    <mergeCell ref="A12:A13"/>
    <mergeCell ref="B12:B13"/>
    <mergeCell ref="A6:A7"/>
    <mergeCell ref="B6:B7"/>
    <mergeCell ref="D1:D2"/>
  </mergeCells>
  <pageMargins left="0.74803149606299213" right="0.43307086614173229" top="1.1862745098039216" bottom="0.78740157480314965" header="0.44117647058823528" footer="0.31496062992125984"/>
  <pageSetup paperSize="9" scale="94" orientation="portrait" r:id="rId1"/>
  <headerFooter alignWithMargins="0">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
  <sheetViews>
    <sheetView view="pageBreakPreview" zoomScale="145" zoomScaleNormal="115" zoomScaleSheetLayoutView="145" workbookViewId="0">
      <selection activeCell="F1" sqref="F1:G1"/>
    </sheetView>
  </sheetViews>
  <sheetFormatPr defaultRowHeight="12"/>
  <cols>
    <col min="1" max="1" width="6.42578125" style="72" bestFit="1" customWidth="1"/>
    <col min="2" max="2" width="20.42578125" style="91" customWidth="1"/>
    <col min="3" max="3" width="37.140625" style="73" customWidth="1"/>
    <col min="4" max="4" width="5.85546875" style="76" customWidth="1"/>
    <col min="5" max="5" width="8" style="76" customWidth="1"/>
    <col min="6" max="6" width="8.5703125" style="75" bestFit="1" customWidth="1"/>
    <col min="7" max="7" width="10.85546875" style="86" bestFit="1" customWidth="1"/>
    <col min="8" max="8" width="11.7109375" style="54" bestFit="1" customWidth="1"/>
    <col min="9" max="16384" width="9.140625" style="54"/>
  </cols>
  <sheetData>
    <row r="1" spans="1:7">
      <c r="A1" s="995" t="s">
        <v>11</v>
      </c>
      <c r="B1" s="994" t="s">
        <v>7</v>
      </c>
      <c r="C1" s="989" t="s">
        <v>8</v>
      </c>
      <c r="D1" s="992" t="s">
        <v>459</v>
      </c>
      <c r="E1" s="990" t="s">
        <v>5</v>
      </c>
      <c r="F1" s="991" t="s">
        <v>454</v>
      </c>
      <c r="G1" s="991"/>
    </row>
    <row r="2" spans="1:7">
      <c r="A2" s="995"/>
      <c r="B2" s="994" t="s">
        <v>7</v>
      </c>
      <c r="C2" s="989" t="s">
        <v>8</v>
      </c>
      <c r="D2" s="992" t="s">
        <v>5</v>
      </c>
      <c r="E2" s="990" t="s">
        <v>5</v>
      </c>
      <c r="F2" s="55" t="s">
        <v>4</v>
      </c>
      <c r="G2" s="55" t="s">
        <v>6</v>
      </c>
    </row>
    <row r="3" spans="1:7">
      <c r="A3" s="182"/>
      <c r="B3" s="57"/>
      <c r="C3" s="57"/>
      <c r="D3" s="58"/>
      <c r="E3" s="58"/>
      <c r="F3" s="59"/>
      <c r="G3" s="59"/>
    </row>
    <row r="4" spans="1:7" ht="15.75">
      <c r="A4" s="62">
        <v>1600</v>
      </c>
      <c r="B4" s="180" t="s">
        <v>0</v>
      </c>
    </row>
    <row r="5" spans="1:7" ht="182.25" customHeight="1">
      <c r="A5" s="69"/>
      <c r="B5" s="167" t="s">
        <v>9</v>
      </c>
      <c r="C5" s="983" t="s">
        <v>486</v>
      </c>
      <c r="D5" s="984"/>
      <c r="E5" s="985"/>
      <c r="F5" s="985"/>
      <c r="G5" s="986"/>
    </row>
    <row r="6" spans="1:7" ht="82.5" customHeight="1">
      <c r="A6" s="1022">
        <v>1601</v>
      </c>
      <c r="B6" s="1020" t="s">
        <v>137</v>
      </c>
      <c r="C6" s="154" t="s">
        <v>350</v>
      </c>
      <c r="D6" s="97"/>
      <c r="E6" s="97"/>
      <c r="F6" s="50"/>
      <c r="G6" s="51"/>
    </row>
    <row r="7" spans="1:7">
      <c r="A7" s="1023"/>
      <c r="B7" s="1024"/>
      <c r="C7" s="83" t="s">
        <v>217</v>
      </c>
      <c r="D7" s="320" t="s">
        <v>217</v>
      </c>
      <c r="E7" s="320">
        <f>(33.9+30+6.27)</f>
        <v>70.17</v>
      </c>
      <c r="F7" s="156"/>
      <c r="G7" s="395"/>
    </row>
    <row r="8" spans="1:7">
      <c r="A8" s="77">
        <v>1600</v>
      </c>
      <c r="B8" s="381" t="s">
        <v>0</v>
      </c>
      <c r="C8" s="79"/>
      <c r="D8" s="80"/>
      <c r="E8" s="80"/>
      <c r="F8" s="52"/>
      <c r="G8" s="53"/>
    </row>
    <row r="9" spans="1:7">
      <c r="A9" s="183"/>
      <c r="B9" s="297"/>
      <c r="C9" s="136"/>
      <c r="D9" s="137"/>
      <c r="E9" s="137"/>
      <c r="F9" s="298"/>
      <c r="G9" s="299"/>
    </row>
  </sheetData>
  <mergeCells count="9">
    <mergeCell ref="C5:G5"/>
    <mergeCell ref="A6:A7"/>
    <mergeCell ref="B6:B7"/>
    <mergeCell ref="A1:A2"/>
    <mergeCell ref="B1:B2"/>
    <mergeCell ref="C1:C2"/>
    <mergeCell ref="E1:E2"/>
    <mergeCell ref="F1:G1"/>
    <mergeCell ref="D1:D2"/>
  </mergeCells>
  <pageMargins left="0.74803149606299213" right="0.43307086614173229" top="1.1811023622047245" bottom="0.78740157480314965" header="0.43307086614173229" footer="0.31496062992125984"/>
  <pageSetup paperSize="9" scale="94" orientation="portrait" r:id="rId1"/>
  <headerFooter alignWithMargins="0">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4"/>
  <sheetViews>
    <sheetView view="pageBreakPreview" zoomScale="145" zoomScaleNormal="115" zoomScaleSheetLayoutView="145" workbookViewId="0">
      <selection activeCell="F1" sqref="F1:G1"/>
    </sheetView>
  </sheetViews>
  <sheetFormatPr defaultRowHeight="12"/>
  <cols>
    <col min="1" max="1" width="6.42578125" style="72" bestFit="1" customWidth="1"/>
    <col min="2" max="2" width="20.42578125" style="91" customWidth="1"/>
    <col min="3" max="3" width="37.140625" style="73" customWidth="1"/>
    <col min="4" max="4" width="5.85546875" style="76" customWidth="1"/>
    <col min="5" max="5" width="8" style="76" customWidth="1"/>
    <col min="6" max="6" width="8.5703125" style="75" bestFit="1" customWidth="1"/>
    <col min="7" max="7" width="10.85546875" style="86" bestFit="1" customWidth="1"/>
    <col min="8" max="8" width="11.7109375" style="54" bestFit="1" customWidth="1"/>
    <col min="9" max="16384" width="9.140625" style="54"/>
  </cols>
  <sheetData>
    <row r="1" spans="1:7">
      <c r="A1" s="995" t="s">
        <v>11</v>
      </c>
      <c r="B1" s="989" t="s">
        <v>7</v>
      </c>
      <c r="C1" s="989" t="s">
        <v>8</v>
      </c>
      <c r="D1" s="992" t="s">
        <v>459</v>
      </c>
      <c r="E1" s="990" t="s">
        <v>5</v>
      </c>
      <c r="F1" s="991" t="s">
        <v>454</v>
      </c>
      <c r="G1" s="991"/>
    </row>
    <row r="2" spans="1:7">
      <c r="A2" s="995"/>
      <c r="B2" s="989" t="s">
        <v>7</v>
      </c>
      <c r="C2" s="989" t="s">
        <v>8</v>
      </c>
      <c r="D2" s="992" t="s">
        <v>5</v>
      </c>
      <c r="E2" s="990" t="s">
        <v>5</v>
      </c>
      <c r="F2" s="55" t="s">
        <v>4</v>
      </c>
      <c r="G2" s="55" t="s">
        <v>6</v>
      </c>
    </row>
    <row r="3" spans="1:7">
      <c r="A3" s="56"/>
      <c r="B3" s="57"/>
      <c r="C3" s="57"/>
      <c r="D3" s="58"/>
      <c r="E3" s="58"/>
      <c r="F3" s="59"/>
      <c r="G3" s="59"/>
    </row>
    <row r="4" spans="1:7" ht="15.75">
      <c r="A4" s="62">
        <v>1700</v>
      </c>
      <c r="B4" s="63" t="s">
        <v>35</v>
      </c>
    </row>
    <row r="5" spans="1:7" ht="108.75" customHeight="1">
      <c r="A5" s="166"/>
      <c r="B5" s="167" t="s">
        <v>9</v>
      </c>
      <c r="C5" s="983" t="s">
        <v>487</v>
      </c>
      <c r="D5" s="984"/>
      <c r="E5" s="985"/>
      <c r="F5" s="985"/>
      <c r="G5" s="986"/>
    </row>
    <row r="6" spans="1:7" ht="132.75" customHeight="1">
      <c r="A6" s="314">
        <v>1701</v>
      </c>
      <c r="B6" s="255" t="s">
        <v>149</v>
      </c>
      <c r="C6" s="73" t="s">
        <v>380</v>
      </c>
      <c r="D6" s="54"/>
      <c r="E6" s="54"/>
      <c r="F6" s="50"/>
      <c r="G6" s="51"/>
    </row>
    <row r="7" spans="1:7">
      <c r="A7" s="168"/>
      <c r="B7" s="189"/>
      <c r="C7" s="319" t="s">
        <v>254</v>
      </c>
      <c r="D7" s="248" t="s">
        <v>465</v>
      </c>
      <c r="E7" s="248">
        <v>2</v>
      </c>
      <c r="F7" s="50"/>
      <c r="G7" s="391"/>
    </row>
    <row r="8" spans="1:7">
      <c r="A8" s="168"/>
      <c r="B8" s="189"/>
      <c r="C8" s="250" t="s">
        <v>255</v>
      </c>
      <c r="D8" s="248" t="s">
        <v>465</v>
      </c>
      <c r="E8" s="248">
        <v>3</v>
      </c>
      <c r="F8" s="50"/>
      <c r="G8" s="391"/>
    </row>
    <row r="9" spans="1:7" ht="24">
      <c r="A9" s="168"/>
      <c r="B9" s="189"/>
      <c r="C9" s="319" t="s">
        <v>379</v>
      </c>
      <c r="D9" s="248" t="s">
        <v>465</v>
      </c>
      <c r="E9" s="248">
        <v>8</v>
      </c>
      <c r="F9" s="50"/>
      <c r="G9" s="391"/>
    </row>
    <row r="10" spans="1:7">
      <c r="A10" s="168"/>
      <c r="B10" s="189"/>
      <c r="C10" s="250" t="s">
        <v>256</v>
      </c>
      <c r="D10" s="248" t="s">
        <v>465</v>
      </c>
      <c r="E10" s="248">
        <v>1</v>
      </c>
      <c r="F10" s="50"/>
      <c r="G10" s="391"/>
    </row>
    <row r="11" spans="1:7" ht="132.75" customHeight="1">
      <c r="A11" s="314">
        <v>1702</v>
      </c>
      <c r="B11" s="255" t="s">
        <v>422</v>
      </c>
      <c r="C11" s="73" t="s">
        <v>423</v>
      </c>
      <c r="D11" s="54"/>
      <c r="E11" s="54"/>
      <c r="F11" s="50"/>
      <c r="G11" s="51"/>
    </row>
    <row r="12" spans="1:7" ht="15" customHeight="1">
      <c r="A12" s="226"/>
      <c r="B12" s="189"/>
      <c r="C12" s="123" t="s">
        <v>217</v>
      </c>
      <c r="D12" s="74" t="s">
        <v>217</v>
      </c>
      <c r="E12" s="74">
        <f>82*1.05</f>
        <v>86.100000000000009</v>
      </c>
      <c r="F12" s="50"/>
      <c r="G12" s="391"/>
    </row>
    <row r="13" spans="1:7" s="322" customFormat="1" ht="94.5" customHeight="1">
      <c r="A13" s="252">
        <v>1703</v>
      </c>
      <c r="B13" s="265" t="s">
        <v>424</v>
      </c>
      <c r="C13" s="250" t="s">
        <v>381</v>
      </c>
      <c r="D13" s="248" t="s">
        <v>217</v>
      </c>
      <c r="E13" s="248">
        <f>45*1.05</f>
        <v>47.25</v>
      </c>
      <c r="F13" s="247"/>
      <c r="G13" s="391"/>
    </row>
    <row r="14" spans="1:7">
      <c r="A14" s="77">
        <v>1700</v>
      </c>
      <c r="B14" s="78" t="s">
        <v>35</v>
      </c>
      <c r="C14" s="79"/>
      <c r="D14" s="80"/>
      <c r="E14" s="80"/>
      <c r="F14" s="52"/>
      <c r="G14" s="53"/>
    </row>
  </sheetData>
  <mergeCells count="7">
    <mergeCell ref="C5:G5"/>
    <mergeCell ref="A1:A2"/>
    <mergeCell ref="B1:B2"/>
    <mergeCell ref="C1:C2"/>
    <mergeCell ref="E1:E2"/>
    <mergeCell ref="F1:G1"/>
    <mergeCell ref="D1:D2"/>
  </mergeCells>
  <pageMargins left="0.74803149606299213" right="0.43307086614173229" top="1.1833333333333333" bottom="0.78740157480314965" header="0.44166666666666665" footer="0.31496062992125984"/>
  <pageSetup paperSize="9" scale="94" orientation="portrait"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4"/>
  <sheetViews>
    <sheetView view="pageLayout" topLeftCell="A2" zoomScaleNormal="100" zoomScaleSheetLayoutView="140" workbookViewId="0">
      <selection activeCell="A2" sqref="A2"/>
    </sheetView>
  </sheetViews>
  <sheetFormatPr defaultColWidth="8.85546875" defaultRowHeight="12.75"/>
  <cols>
    <col min="1" max="1" width="4.28515625" style="5" customWidth="1"/>
    <col min="2" max="2" width="2" style="6" customWidth="1"/>
    <col min="3" max="3" width="34.28515625" style="1" customWidth="1"/>
    <col min="4" max="6" width="8.85546875" style="1"/>
    <col min="7" max="7" width="16.28515625" style="1" customWidth="1"/>
    <col min="8" max="8" width="9.140625" customWidth="1"/>
    <col min="9" max="16384" width="8.85546875" style="1"/>
  </cols>
  <sheetData>
    <row r="1" spans="1:9" s="30" customFormat="1" ht="15">
      <c r="A1" s="32" t="s">
        <v>1532</v>
      </c>
      <c r="B1" s="47"/>
      <c r="C1" s="47"/>
      <c r="D1" s="47"/>
      <c r="E1" s="32"/>
      <c r="F1" s="47"/>
      <c r="G1" s="47"/>
      <c r="I1" s="47"/>
    </row>
    <row r="2" spans="1:9" s="30" customFormat="1" ht="14.25">
      <c r="E2" s="31"/>
    </row>
    <row r="3" spans="1:9" s="30" customFormat="1" ht="14.25">
      <c r="A3" s="94" t="s">
        <v>448</v>
      </c>
      <c r="E3" s="31"/>
    </row>
    <row r="4" spans="1:9" s="30" customFormat="1" ht="14.25">
      <c r="E4" s="31"/>
    </row>
    <row r="5" spans="1:9" s="30" customFormat="1" ht="14.25">
      <c r="A5" s="30" t="s">
        <v>48</v>
      </c>
      <c r="E5" s="31"/>
    </row>
    <row r="6" spans="1:9" s="30" customFormat="1" ht="14.25">
      <c r="E6" s="31"/>
    </row>
    <row r="7" spans="1:9" s="30" customFormat="1" ht="14.25">
      <c r="A7" s="30" t="s">
        <v>49</v>
      </c>
      <c r="E7" s="31"/>
    </row>
    <row r="8" spans="1:9" s="30" customFormat="1" ht="14.25">
      <c r="A8" s="30" t="s">
        <v>50</v>
      </c>
      <c r="E8" s="31"/>
    </row>
    <row r="9" spans="1:9" s="30" customFormat="1" ht="14.25">
      <c r="A9" s="30" t="s">
        <v>51</v>
      </c>
      <c r="E9" s="31"/>
    </row>
    <row r="10" spans="1:9" s="30" customFormat="1" ht="14.25">
      <c r="A10" s="30" t="s">
        <v>52</v>
      </c>
      <c r="E10" s="31"/>
    </row>
    <row r="11" spans="1:9" s="30" customFormat="1" ht="14.25">
      <c r="A11" s="30" t="s">
        <v>53</v>
      </c>
      <c r="E11" s="31"/>
    </row>
    <row r="12" spans="1:9" s="30" customFormat="1" ht="14.25">
      <c r="A12" s="30" t="s">
        <v>54</v>
      </c>
      <c r="E12" s="31"/>
    </row>
    <row r="13" spans="1:9" s="30" customFormat="1" ht="14.25">
      <c r="A13" s="30" t="s">
        <v>55</v>
      </c>
      <c r="E13" s="31"/>
    </row>
    <row r="14" spans="1:9" s="30" customFormat="1" ht="14.25">
      <c r="A14" s="30" t="s">
        <v>56</v>
      </c>
      <c r="E14" s="31"/>
    </row>
    <row r="15" spans="1:9" s="30" customFormat="1" ht="14.25">
      <c r="A15" s="30" t="s">
        <v>57</v>
      </c>
      <c r="E15" s="31"/>
    </row>
    <row r="16" spans="1:9" s="30" customFormat="1" ht="14.25">
      <c r="A16" s="30" t="s">
        <v>58</v>
      </c>
      <c r="E16" s="31"/>
    </row>
    <row r="17" spans="1:5" s="30" customFormat="1" ht="14.25">
      <c r="A17" s="94" t="s">
        <v>129</v>
      </c>
      <c r="E17" s="31"/>
    </row>
    <row r="18" spans="1:5" s="30" customFormat="1" ht="14.25">
      <c r="A18" s="94" t="s">
        <v>128</v>
      </c>
      <c r="E18" s="31"/>
    </row>
    <row r="19" spans="1:5" s="30" customFormat="1" ht="14.25">
      <c r="A19" s="30" t="s">
        <v>59</v>
      </c>
      <c r="E19" s="31"/>
    </row>
    <row r="20" spans="1:5" s="30" customFormat="1" ht="14.25">
      <c r="A20" s="30" t="s">
        <v>60</v>
      </c>
      <c r="E20" s="31"/>
    </row>
    <row r="21" spans="1:5" s="30" customFormat="1" ht="14.25">
      <c r="A21" s="30" t="s">
        <v>61</v>
      </c>
      <c r="E21" s="31"/>
    </row>
    <row r="22" spans="1:5" s="30" customFormat="1" ht="14.25">
      <c r="E22" s="31"/>
    </row>
    <row r="23" spans="1:5" s="30" customFormat="1" ht="14.25">
      <c r="A23" s="30" t="s">
        <v>62</v>
      </c>
      <c r="E23" s="31"/>
    </row>
    <row r="24" spans="1:5" s="30" customFormat="1" ht="14.25">
      <c r="E24" s="31"/>
    </row>
    <row r="25" spans="1:5" s="30" customFormat="1" ht="14.25">
      <c r="A25" s="30" t="s">
        <v>63</v>
      </c>
      <c r="E25" s="31"/>
    </row>
    <row r="26" spans="1:5" s="30" customFormat="1" ht="14.25">
      <c r="A26" s="30" t="s">
        <v>64</v>
      </c>
      <c r="E26" s="31"/>
    </row>
    <row r="27" spans="1:5" s="30" customFormat="1" ht="14.25">
      <c r="A27" s="94" t="s">
        <v>123</v>
      </c>
      <c r="E27" s="31"/>
    </row>
    <row r="28" spans="1:5" s="30" customFormat="1" ht="14.25">
      <c r="A28" s="30" t="s">
        <v>65</v>
      </c>
      <c r="E28" s="31"/>
    </row>
    <row r="29" spans="1:5" s="30" customFormat="1" ht="14.25">
      <c r="A29" s="30" t="s">
        <v>66</v>
      </c>
      <c r="E29" s="31"/>
    </row>
    <row r="30" spans="1:5" s="30" customFormat="1" ht="14.25">
      <c r="A30" s="94" t="s">
        <v>124</v>
      </c>
      <c r="E30" s="31"/>
    </row>
    <row r="31" spans="1:5" s="30" customFormat="1" ht="14.25">
      <c r="A31" s="94" t="s">
        <v>125</v>
      </c>
      <c r="E31" s="31"/>
    </row>
    <row r="32" spans="1:5" s="30" customFormat="1" ht="14.25">
      <c r="A32" s="94" t="s">
        <v>119</v>
      </c>
      <c r="E32" s="31"/>
    </row>
    <row r="33" spans="1:5" s="30" customFormat="1" ht="14.25">
      <c r="E33" s="31"/>
    </row>
    <row r="34" spans="1:5" s="30" customFormat="1" ht="14.25">
      <c r="A34" s="30" t="s">
        <v>67</v>
      </c>
      <c r="E34" s="31"/>
    </row>
    <row r="35" spans="1:5" s="30" customFormat="1" ht="14.25">
      <c r="E35" s="31"/>
    </row>
    <row r="36" spans="1:5" s="30" customFormat="1" ht="14.25">
      <c r="A36" s="30" t="s">
        <v>68</v>
      </c>
      <c r="E36" s="31"/>
    </row>
    <row r="37" spans="1:5" s="30" customFormat="1" ht="14.25">
      <c r="A37" s="94" t="s">
        <v>132</v>
      </c>
      <c r="E37" s="31"/>
    </row>
    <row r="38" spans="1:5" s="30" customFormat="1" ht="14.25">
      <c r="A38" s="30" t="s">
        <v>69</v>
      </c>
      <c r="E38" s="31"/>
    </row>
    <row r="39" spans="1:5" s="30" customFormat="1" ht="14.25">
      <c r="A39" s="30" t="s">
        <v>70</v>
      </c>
      <c r="E39" s="31"/>
    </row>
    <row r="40" spans="1:5" s="30" customFormat="1" ht="14.25">
      <c r="A40" s="30" t="s">
        <v>71</v>
      </c>
      <c r="E40" s="31"/>
    </row>
    <row r="41" spans="1:5" s="30" customFormat="1" ht="14.25">
      <c r="A41" s="30" t="s">
        <v>72</v>
      </c>
      <c r="E41" s="31"/>
    </row>
    <row r="42" spans="1:5" s="30" customFormat="1" ht="14.25">
      <c r="A42" s="30" t="s">
        <v>73</v>
      </c>
      <c r="E42" s="31"/>
    </row>
    <row r="43" spans="1:5" s="30" customFormat="1" ht="14.25">
      <c r="A43" s="94" t="s">
        <v>104</v>
      </c>
      <c r="E43" s="31"/>
    </row>
    <row r="44" spans="1:5" s="30" customFormat="1" ht="14.25">
      <c r="A44" s="94" t="s">
        <v>105</v>
      </c>
      <c r="E44" s="31"/>
    </row>
    <row r="45" spans="1:5" s="30" customFormat="1" ht="14.25">
      <c r="A45" s="30" t="s">
        <v>74</v>
      </c>
      <c r="E45" s="31"/>
    </row>
    <row r="46" spans="1:5" s="30" customFormat="1" ht="14.25">
      <c r="A46" s="30" t="s">
        <v>75</v>
      </c>
      <c r="E46" s="31"/>
    </row>
    <row r="47" spans="1:5" s="30" customFormat="1" ht="14.25">
      <c r="A47" s="30" t="s">
        <v>76</v>
      </c>
      <c r="E47" s="31"/>
    </row>
    <row r="48" spans="1:5" s="30" customFormat="1" ht="14.25">
      <c r="A48" s="30" t="s">
        <v>77</v>
      </c>
      <c r="E48" s="31"/>
    </row>
    <row r="49" spans="1:5" s="30" customFormat="1" ht="14.25">
      <c r="A49" s="94" t="s">
        <v>126</v>
      </c>
      <c r="E49" s="31"/>
    </row>
    <row r="50" spans="1:5" s="30" customFormat="1" ht="14.25">
      <c r="A50" s="30" t="s">
        <v>78</v>
      </c>
      <c r="E50" s="31"/>
    </row>
    <row r="51" spans="1:5" s="30" customFormat="1" ht="14.25">
      <c r="A51" s="30" t="s">
        <v>79</v>
      </c>
      <c r="E51" s="31"/>
    </row>
    <row r="52" spans="1:5" s="30" customFormat="1" ht="14.25">
      <c r="A52" s="30" t="s">
        <v>80</v>
      </c>
      <c r="E52" s="31"/>
    </row>
    <row r="53" spans="1:5" s="30" customFormat="1" ht="14.25">
      <c r="A53" s="30" t="s">
        <v>81</v>
      </c>
      <c r="E53" s="31"/>
    </row>
    <row r="54" spans="1:5" s="30" customFormat="1" ht="14.25">
      <c r="A54" s="30" t="s">
        <v>82</v>
      </c>
      <c r="E54" s="31"/>
    </row>
    <row r="55" spans="1:5" s="30" customFormat="1" ht="14.25">
      <c r="E55" s="31"/>
    </row>
    <row r="56" spans="1:5" s="30" customFormat="1" ht="14.25">
      <c r="A56" s="30" t="s">
        <v>83</v>
      </c>
      <c r="E56" s="31"/>
    </row>
    <row r="57" spans="1:5" s="30" customFormat="1" ht="14.25">
      <c r="E57" s="31"/>
    </row>
    <row r="58" spans="1:5" s="30" customFormat="1" ht="14.25">
      <c r="A58" s="30" t="s">
        <v>84</v>
      </c>
      <c r="E58" s="31"/>
    </row>
    <row r="59" spans="1:5" s="30" customFormat="1" ht="14.25">
      <c r="A59" s="94" t="s">
        <v>449</v>
      </c>
      <c r="E59" s="31"/>
    </row>
    <row r="60" spans="1:5" s="30" customFormat="1" ht="12" customHeight="1">
      <c r="E60" s="31"/>
    </row>
    <row r="61" spans="1:5" s="30" customFormat="1" ht="14.25">
      <c r="A61" s="30" t="s">
        <v>85</v>
      </c>
      <c r="E61" s="31"/>
    </row>
    <row r="62" spans="1:5" s="30" customFormat="1" ht="14.25">
      <c r="E62" s="31"/>
    </row>
    <row r="63" spans="1:5" s="30" customFormat="1" ht="14.25">
      <c r="A63" s="30" t="s">
        <v>86</v>
      </c>
      <c r="E63" s="31"/>
    </row>
    <row r="64" spans="1:5" s="30" customFormat="1" ht="14.25">
      <c r="A64" s="30" t="s">
        <v>87</v>
      </c>
      <c r="E64" s="31"/>
    </row>
    <row r="65" spans="1:9" s="30" customFormat="1" ht="14.25">
      <c r="A65" s="30" t="s">
        <v>88</v>
      </c>
      <c r="E65" s="31"/>
    </row>
    <row r="66" spans="1:9" s="30" customFormat="1" ht="14.25">
      <c r="A66" s="94" t="s">
        <v>120</v>
      </c>
      <c r="E66" s="31"/>
    </row>
    <row r="67" spans="1:9" s="30" customFormat="1" ht="14.25">
      <c r="A67" s="30" t="s">
        <v>89</v>
      </c>
      <c r="E67" s="31"/>
    </row>
    <row r="68" spans="1:9" s="30" customFormat="1" ht="14.25">
      <c r="A68" s="30" t="s">
        <v>90</v>
      </c>
      <c r="E68" s="31"/>
    </row>
    <row r="69" spans="1:9" s="30" customFormat="1" ht="14.25">
      <c r="A69" s="30" t="s">
        <v>91</v>
      </c>
      <c r="E69" s="31"/>
    </row>
    <row r="70" spans="1:9" s="30" customFormat="1" ht="14.25">
      <c r="A70" s="30" t="s">
        <v>92</v>
      </c>
      <c r="E70" s="31"/>
    </row>
    <row r="71" spans="1:9" s="30" customFormat="1" ht="14.25">
      <c r="A71" s="30" t="s">
        <v>93</v>
      </c>
      <c r="E71" s="31"/>
    </row>
    <row r="72" spans="1:9" s="30" customFormat="1" ht="14.25">
      <c r="A72" s="30" t="s">
        <v>94</v>
      </c>
      <c r="E72" s="31"/>
    </row>
    <row r="73" spans="1:9" s="30" customFormat="1" ht="14.25">
      <c r="A73" s="30" t="s">
        <v>95</v>
      </c>
      <c r="E73" s="31"/>
    </row>
    <row r="74" spans="1:9" s="30" customFormat="1" ht="14.25">
      <c r="A74" s="30" t="s">
        <v>96</v>
      </c>
      <c r="E74" s="31"/>
    </row>
    <row r="75" spans="1:9" s="47" customFormat="1" ht="14.25">
      <c r="A75" s="30" t="s">
        <v>97</v>
      </c>
      <c r="B75" s="30"/>
      <c r="C75" s="30"/>
      <c r="D75" s="30"/>
      <c r="E75" s="31"/>
      <c r="F75" s="30"/>
      <c r="G75" s="30"/>
      <c r="I75" s="30"/>
    </row>
    <row r="76" spans="1:9" s="47" customFormat="1" ht="14.25">
      <c r="A76" s="30" t="s">
        <v>98</v>
      </c>
      <c r="B76" s="30"/>
      <c r="C76" s="30"/>
      <c r="D76" s="30"/>
      <c r="E76" s="31"/>
      <c r="F76" s="30"/>
      <c r="G76" s="30"/>
      <c r="I76" s="30"/>
    </row>
    <row r="77" spans="1:9" s="47" customFormat="1" ht="14.25">
      <c r="A77" s="94" t="s">
        <v>121</v>
      </c>
      <c r="B77" s="30"/>
      <c r="C77" s="30"/>
      <c r="D77" s="30"/>
      <c r="E77" s="31"/>
      <c r="F77" s="30"/>
      <c r="G77" s="30"/>
      <c r="I77" s="30"/>
    </row>
    <row r="78" spans="1:9" s="30" customFormat="1" ht="14.25">
      <c r="A78" s="30" t="s">
        <v>99</v>
      </c>
      <c r="E78" s="31"/>
    </row>
    <row r="79" spans="1:9" s="48" customFormat="1" ht="14.25">
      <c r="A79" s="30"/>
      <c r="B79" s="30"/>
      <c r="C79" s="30"/>
      <c r="D79" s="30"/>
      <c r="E79" s="31"/>
      <c r="F79" s="30"/>
      <c r="G79" s="30"/>
      <c r="I79" s="30"/>
    </row>
    <row r="80" spans="1:9" s="30" customFormat="1" ht="14.25">
      <c r="A80" s="30" t="s">
        <v>100</v>
      </c>
      <c r="E80" s="31"/>
    </row>
    <row r="81" spans="1:9" s="30" customFormat="1" ht="15">
      <c r="A81" s="47"/>
      <c r="B81" s="47"/>
      <c r="C81" s="47"/>
      <c r="D81" s="47"/>
      <c r="E81" s="32"/>
      <c r="F81" s="47"/>
      <c r="G81" s="47"/>
      <c r="I81" s="47"/>
    </row>
    <row r="82" spans="1:9" s="30" customFormat="1" ht="15">
      <c r="A82" s="47"/>
      <c r="B82" s="47"/>
      <c r="C82" s="47"/>
      <c r="D82" s="47"/>
      <c r="E82" s="32"/>
      <c r="F82" s="47"/>
      <c r="G82" s="47"/>
      <c r="I82" s="47"/>
    </row>
    <row r="83" spans="1:9" s="30" customFormat="1" ht="15">
      <c r="A83" s="47"/>
      <c r="B83" s="47"/>
      <c r="C83" s="47"/>
      <c r="D83" s="47"/>
      <c r="E83" s="32"/>
      <c r="F83" s="47"/>
      <c r="G83" s="47"/>
      <c r="I83" s="47"/>
    </row>
    <row r="84" spans="1:9" s="30" customFormat="1" ht="15">
      <c r="A84" s="47"/>
      <c r="B84" s="47"/>
      <c r="C84" s="47"/>
      <c r="D84" s="47"/>
      <c r="E84" s="32"/>
      <c r="F84" s="47"/>
      <c r="G84" s="47"/>
      <c r="I84" s="47"/>
    </row>
    <row r="85" spans="1:9" s="30" customFormat="1" ht="15">
      <c r="A85" s="47"/>
      <c r="B85" s="47"/>
      <c r="C85" s="47"/>
      <c r="D85" s="47"/>
      <c r="E85" s="32"/>
      <c r="F85" s="47"/>
      <c r="G85" s="47"/>
      <c r="I85" s="47"/>
    </row>
    <row r="86" spans="1:9" s="30" customFormat="1" ht="15">
      <c r="A86" s="47"/>
      <c r="B86" s="47"/>
      <c r="C86" s="47"/>
      <c r="D86" s="47"/>
      <c r="E86" s="32"/>
      <c r="F86" s="47"/>
      <c r="G86" s="47"/>
      <c r="I86" s="47"/>
    </row>
    <row r="87" spans="1:9" s="30" customFormat="1" ht="15">
      <c r="A87" s="47"/>
      <c r="B87" s="47"/>
      <c r="C87" s="47"/>
      <c r="D87" s="47"/>
      <c r="E87" s="32"/>
      <c r="F87" s="47"/>
      <c r="G87" s="47"/>
      <c r="I87" s="47"/>
    </row>
    <row r="88" spans="1:9" s="30" customFormat="1" ht="15">
      <c r="A88" s="47"/>
      <c r="B88" s="47"/>
      <c r="C88" s="47"/>
      <c r="D88" s="47"/>
      <c r="E88" s="32"/>
      <c r="F88" s="47"/>
      <c r="G88" s="47"/>
      <c r="I88" s="47"/>
    </row>
    <row r="89" spans="1:9">
      <c r="A89" s="1"/>
      <c r="B89" s="40"/>
      <c r="H89" s="49"/>
    </row>
    <row r="90" spans="1:9">
      <c r="A90" s="1"/>
      <c r="B90" s="40"/>
      <c r="H90" s="49"/>
    </row>
    <row r="91" spans="1:9">
      <c r="A91" s="1"/>
      <c r="B91" s="40"/>
      <c r="H91" s="49"/>
    </row>
    <row r="92" spans="1:9">
      <c r="A92" s="1"/>
      <c r="B92" s="40"/>
      <c r="H92" s="49"/>
    </row>
    <row r="93" spans="1:9">
      <c r="A93" s="1"/>
      <c r="B93" s="40"/>
      <c r="H93" s="49"/>
    </row>
    <row r="94" spans="1:9">
      <c r="A94" s="1"/>
      <c r="B94" s="40"/>
      <c r="H94" s="49"/>
    </row>
    <row r="95" spans="1:9">
      <c r="A95" s="1"/>
      <c r="B95" s="40"/>
      <c r="H95" s="49"/>
    </row>
    <row r="96" spans="1:9">
      <c r="A96" s="1"/>
      <c r="B96" s="40"/>
      <c r="H96" s="49"/>
    </row>
    <row r="97" spans="1:8">
      <c r="A97" s="1"/>
      <c r="B97" s="40"/>
      <c r="H97" s="49"/>
    </row>
    <row r="98" spans="1:8">
      <c r="A98" s="1"/>
      <c r="B98" s="40"/>
      <c r="H98" s="49"/>
    </row>
    <row r="99" spans="1:8">
      <c r="A99" s="1"/>
      <c r="B99" s="40"/>
      <c r="H99" s="49"/>
    </row>
    <row r="100" spans="1:8">
      <c r="A100" s="1"/>
      <c r="B100" s="40"/>
      <c r="H100" s="49"/>
    </row>
    <row r="101" spans="1:8">
      <c r="A101" s="1"/>
      <c r="B101" s="40"/>
      <c r="H101" s="49"/>
    </row>
    <row r="102" spans="1:8">
      <c r="A102" s="1"/>
      <c r="B102" s="40"/>
      <c r="H102" s="49"/>
    </row>
    <row r="103" spans="1:8">
      <c r="A103" s="1"/>
      <c r="B103" s="40"/>
      <c r="H103" s="49"/>
    </row>
    <row r="104" spans="1:8">
      <c r="A104" s="1"/>
      <c r="B104" s="40"/>
      <c r="H104" s="49"/>
    </row>
    <row r="105" spans="1:8">
      <c r="A105" s="1"/>
      <c r="B105" s="40"/>
      <c r="H105" s="49"/>
    </row>
    <row r="106" spans="1:8">
      <c r="A106" s="1"/>
      <c r="B106" s="40"/>
      <c r="H106" s="49"/>
    </row>
    <row r="107" spans="1:8">
      <c r="A107" s="1"/>
      <c r="B107" s="40"/>
      <c r="H107" s="49"/>
    </row>
    <row r="108" spans="1:8">
      <c r="A108" s="1"/>
      <c r="B108" s="40"/>
      <c r="H108" s="49"/>
    </row>
    <row r="109" spans="1:8">
      <c r="A109" s="1"/>
      <c r="B109" s="40"/>
      <c r="H109" s="49"/>
    </row>
    <row r="110" spans="1:8">
      <c r="A110" s="1"/>
      <c r="B110" s="40"/>
      <c r="H110" s="49"/>
    </row>
    <row r="111" spans="1:8">
      <c r="A111" s="1"/>
      <c r="B111" s="40"/>
      <c r="H111" s="49"/>
    </row>
    <row r="112" spans="1:8">
      <c r="A112" s="1"/>
      <c r="B112" s="40"/>
      <c r="H112" s="49"/>
    </row>
    <row r="113" spans="1:8">
      <c r="A113" s="1"/>
      <c r="B113" s="40"/>
      <c r="H113" s="49"/>
    </row>
    <row r="114" spans="1:8">
      <c r="A114" s="1"/>
      <c r="B114" s="40"/>
      <c r="H114" s="49"/>
    </row>
    <row r="115" spans="1:8">
      <c r="A115" s="1"/>
      <c r="B115" s="40"/>
      <c r="H115" s="49"/>
    </row>
    <row r="116" spans="1:8">
      <c r="A116" s="1"/>
      <c r="B116" s="40"/>
      <c r="H116" s="49"/>
    </row>
    <row r="117" spans="1:8">
      <c r="A117" s="1"/>
      <c r="B117" s="40"/>
      <c r="H117" s="49"/>
    </row>
    <row r="118" spans="1:8">
      <c r="A118" s="1"/>
      <c r="B118" s="40"/>
    </row>
    <row r="119" spans="1:8">
      <c r="A119" s="1"/>
      <c r="B119" s="40"/>
    </row>
    <row r="120" spans="1:8">
      <c r="A120" s="1"/>
      <c r="B120" s="40"/>
    </row>
    <row r="121" spans="1:8">
      <c r="A121" s="1"/>
      <c r="B121" s="40"/>
    </row>
    <row r="122" spans="1:8">
      <c r="A122" s="1"/>
      <c r="B122" s="40"/>
    </row>
    <row r="123" spans="1:8">
      <c r="A123" s="1"/>
      <c r="B123" s="40"/>
    </row>
    <row r="124" spans="1:8">
      <c r="A124" s="1"/>
      <c r="B124" s="40"/>
    </row>
    <row r="125" spans="1:8">
      <c r="A125" s="1"/>
      <c r="B125" s="40"/>
    </row>
    <row r="126" spans="1:8">
      <c r="A126" s="1"/>
      <c r="B126" s="40"/>
    </row>
    <row r="127" spans="1:8">
      <c r="A127" s="1"/>
      <c r="B127" s="40"/>
    </row>
    <row r="128" spans="1:8">
      <c r="A128" s="1"/>
      <c r="B128" s="40"/>
    </row>
    <row r="129" spans="1:2">
      <c r="A129" s="1"/>
      <c r="B129" s="40"/>
    </row>
    <row r="130" spans="1:2">
      <c r="A130" s="1"/>
      <c r="B130" s="40"/>
    </row>
    <row r="131" spans="1:2">
      <c r="A131" s="1"/>
      <c r="B131" s="40"/>
    </row>
    <row r="132" spans="1:2">
      <c r="A132" s="1"/>
      <c r="B132" s="40"/>
    </row>
    <row r="133" spans="1:2">
      <c r="A133" s="1"/>
      <c r="B133" s="40"/>
    </row>
    <row r="134" spans="1:2">
      <c r="A134" s="1"/>
      <c r="B134" s="40"/>
    </row>
    <row r="135" spans="1:2">
      <c r="A135" s="1"/>
      <c r="B135" s="40"/>
    </row>
    <row r="136" spans="1:2">
      <c r="A136" s="1"/>
      <c r="B136" s="40"/>
    </row>
    <row r="137" spans="1:2">
      <c r="A137" s="1"/>
      <c r="B137" s="40"/>
    </row>
    <row r="138" spans="1:2">
      <c r="A138" s="1"/>
      <c r="B138" s="40"/>
    </row>
    <row r="139" spans="1:2">
      <c r="A139" s="1"/>
      <c r="B139" s="40"/>
    </row>
    <row r="140" spans="1:2">
      <c r="A140" s="1"/>
      <c r="B140" s="40"/>
    </row>
    <row r="141" spans="1:2">
      <c r="A141" s="1"/>
      <c r="B141" s="40"/>
    </row>
    <row r="142" spans="1:2">
      <c r="A142" s="1"/>
      <c r="B142" s="40"/>
    </row>
    <row r="143" spans="1:2">
      <c r="A143" s="1"/>
      <c r="B143" s="40"/>
    </row>
    <row r="144" spans="1:2">
      <c r="A144" s="1"/>
      <c r="B144" s="40"/>
    </row>
    <row r="145" spans="1:2">
      <c r="A145" s="1"/>
      <c r="B145" s="40"/>
    </row>
    <row r="146" spans="1:2">
      <c r="A146" s="1"/>
      <c r="B146" s="40"/>
    </row>
    <row r="147" spans="1:2">
      <c r="A147" s="1"/>
      <c r="B147" s="40"/>
    </row>
    <row r="148" spans="1:2">
      <c r="A148" s="1"/>
      <c r="B148" s="40"/>
    </row>
    <row r="149" spans="1:2">
      <c r="A149" s="1"/>
      <c r="B149" s="40"/>
    </row>
    <row r="150" spans="1:2">
      <c r="A150" s="1"/>
      <c r="B150" s="40"/>
    </row>
    <row r="151" spans="1:2">
      <c r="A151" s="1"/>
      <c r="B151" s="40"/>
    </row>
    <row r="152" spans="1:2">
      <c r="A152" s="1"/>
      <c r="B152" s="40"/>
    </row>
    <row r="153" spans="1:2">
      <c r="A153" s="1"/>
      <c r="B153" s="40"/>
    </row>
    <row r="154" spans="1:2">
      <c r="A154" s="1"/>
      <c r="B154" s="40"/>
    </row>
    <row r="155" spans="1:2">
      <c r="A155" s="1"/>
      <c r="B155" s="40"/>
    </row>
    <row r="156" spans="1:2">
      <c r="A156" s="1"/>
      <c r="B156" s="40"/>
    </row>
    <row r="157" spans="1:2">
      <c r="A157" s="1"/>
      <c r="B157" s="40"/>
    </row>
    <row r="158" spans="1:2">
      <c r="A158" s="1"/>
      <c r="B158" s="40"/>
    </row>
    <row r="159" spans="1:2">
      <c r="A159" s="1"/>
      <c r="B159" s="40"/>
    </row>
    <row r="160" spans="1:2">
      <c r="A160" s="1"/>
      <c r="B160" s="40"/>
    </row>
    <row r="161" spans="1:2">
      <c r="A161" s="1"/>
      <c r="B161" s="40"/>
    </row>
    <row r="162" spans="1:2">
      <c r="A162" s="1"/>
      <c r="B162" s="40"/>
    </row>
    <row r="163" spans="1:2">
      <c r="A163" s="1"/>
      <c r="B163" s="40"/>
    </row>
    <row r="164" spans="1:2">
      <c r="A164" s="1"/>
      <c r="B164" s="40"/>
    </row>
  </sheetData>
  <pageMargins left="0.7" right="0.7" top="0.75" bottom="0.75" header="0.3" footer="0.3"/>
  <pageSetup paperSize="9" scale="96" orientation="portrait" r:id="rId1"/>
  <headerFooter alignWithMargins="0">
    <oddFooter>&amp;L
&amp;R
&amp;P/&amp;N</oddFooter>
  </headerFooter>
  <rowBreaks count="1" manualBreakCount="1">
    <brk id="4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12"/>
  <sheetViews>
    <sheetView showGridLines="0" view="pageBreakPreview" zoomScale="115" zoomScaleNormal="100" zoomScaleSheetLayoutView="115" zoomScalePageLayoutView="160" workbookViewId="0">
      <selection activeCell="F1" sqref="F1:G1"/>
    </sheetView>
  </sheetViews>
  <sheetFormatPr defaultColWidth="8.85546875" defaultRowHeight="12"/>
  <cols>
    <col min="1" max="1" width="6.5703125" style="72" bestFit="1" customWidth="1"/>
    <col min="2" max="2" width="20.42578125" style="181" customWidth="1"/>
    <col min="3" max="3" width="37.140625" style="73" customWidth="1"/>
    <col min="4" max="4" width="5.85546875" style="76" customWidth="1"/>
    <col min="5" max="5" width="8" style="76" customWidth="1"/>
    <col min="6" max="6" width="8.5703125" style="75" bestFit="1" customWidth="1"/>
    <col min="7" max="7" width="10.85546875" style="86" bestFit="1" customWidth="1"/>
    <col min="8" max="8" width="11.7109375" style="54" bestFit="1" customWidth="1"/>
    <col min="9" max="16384" width="8.85546875" style="54"/>
  </cols>
  <sheetData>
    <row r="1" spans="1:7">
      <c r="A1" s="995" t="s">
        <v>11</v>
      </c>
      <c r="B1" s="994" t="s">
        <v>7</v>
      </c>
      <c r="C1" s="989" t="s">
        <v>8</v>
      </c>
      <c r="D1" s="992" t="s">
        <v>459</v>
      </c>
      <c r="E1" s="990" t="s">
        <v>5</v>
      </c>
      <c r="F1" s="991" t="s">
        <v>454</v>
      </c>
      <c r="G1" s="991"/>
    </row>
    <row r="2" spans="1:7">
      <c r="A2" s="995"/>
      <c r="B2" s="994" t="s">
        <v>7</v>
      </c>
      <c r="C2" s="989" t="s">
        <v>8</v>
      </c>
      <c r="D2" s="992" t="s">
        <v>5</v>
      </c>
      <c r="E2" s="990" t="s">
        <v>5</v>
      </c>
      <c r="F2" s="55" t="s">
        <v>4</v>
      </c>
      <c r="G2" s="55" t="s">
        <v>6</v>
      </c>
    </row>
    <row r="3" spans="1:7">
      <c r="A3" s="182"/>
      <c r="B3" s="57"/>
      <c r="C3" s="57"/>
      <c r="D3" s="58"/>
      <c r="E3" s="58"/>
      <c r="F3" s="59"/>
      <c r="G3" s="59"/>
    </row>
    <row r="4" spans="1:7" ht="15.75">
      <c r="A4" s="62">
        <v>1800</v>
      </c>
      <c r="B4" s="180" t="s">
        <v>1</v>
      </c>
    </row>
    <row r="5" spans="1:7" ht="150" customHeight="1">
      <c r="A5" s="69"/>
      <c r="B5" s="167" t="s">
        <v>9</v>
      </c>
      <c r="C5" s="983" t="s">
        <v>136</v>
      </c>
      <c r="D5" s="984"/>
      <c r="E5" s="985"/>
      <c r="F5" s="985"/>
      <c r="G5" s="986"/>
    </row>
    <row r="6" spans="1:7" ht="54.75" customHeight="1">
      <c r="A6" s="196">
        <v>1801</v>
      </c>
      <c r="B6" s="255" t="s">
        <v>253</v>
      </c>
      <c r="C6" s="73" t="s">
        <v>425</v>
      </c>
      <c r="D6" s="115"/>
      <c r="E6" s="115"/>
      <c r="F6" s="155"/>
      <c r="G6" s="51"/>
    </row>
    <row r="7" spans="1:7">
      <c r="A7" s="197"/>
      <c r="B7" s="189"/>
      <c r="C7" s="73" t="s">
        <v>212</v>
      </c>
      <c r="D7" s="115" t="s">
        <v>462</v>
      </c>
      <c r="E7" s="115">
        <f>(72.69*3)*1.05</f>
        <v>228.9735</v>
      </c>
      <c r="F7" s="50"/>
      <c r="G7" s="391"/>
    </row>
    <row r="8" spans="1:7" ht="96">
      <c r="A8" s="196">
        <v>1803</v>
      </c>
      <c r="B8" s="255" t="s">
        <v>116</v>
      </c>
      <c r="C8" s="73" t="s">
        <v>377</v>
      </c>
      <c r="F8" s="50"/>
      <c r="G8" s="51"/>
    </row>
    <row r="9" spans="1:7">
      <c r="A9" s="183"/>
      <c r="B9" s="169"/>
      <c r="C9" s="73" t="s">
        <v>212</v>
      </c>
      <c r="D9" s="76" t="s">
        <v>462</v>
      </c>
      <c r="E9" s="76">
        <f>(199*3)*1.05</f>
        <v>626.85</v>
      </c>
      <c r="F9" s="50"/>
      <c r="G9" s="391"/>
    </row>
    <row r="10" spans="1:7" ht="96">
      <c r="A10" s="196">
        <v>1804</v>
      </c>
      <c r="B10" s="255" t="s">
        <v>118</v>
      </c>
      <c r="C10" s="73" t="s">
        <v>378</v>
      </c>
      <c r="F10" s="50"/>
      <c r="G10" s="51"/>
    </row>
    <row r="11" spans="1:7">
      <c r="A11" s="197"/>
      <c r="B11" s="189"/>
      <c r="C11" s="83" t="s">
        <v>212</v>
      </c>
      <c r="D11" s="296" t="s">
        <v>462</v>
      </c>
      <c r="E11" s="296">
        <f>170+50.4</f>
        <v>220.4</v>
      </c>
      <c r="F11" s="156"/>
      <c r="G11" s="395"/>
    </row>
    <row r="12" spans="1:7">
      <c r="A12" s="77">
        <v>1700</v>
      </c>
      <c r="B12" s="343" t="s">
        <v>1</v>
      </c>
      <c r="C12" s="79"/>
      <c r="D12" s="80"/>
      <c r="E12" s="80"/>
      <c r="F12" s="52"/>
      <c r="G12" s="53"/>
    </row>
  </sheetData>
  <mergeCells count="7">
    <mergeCell ref="C5:G5"/>
    <mergeCell ref="A1:A2"/>
    <mergeCell ref="B1:B2"/>
    <mergeCell ref="C1:C2"/>
    <mergeCell ref="E1:E2"/>
    <mergeCell ref="F1:G1"/>
    <mergeCell ref="D1:D2"/>
  </mergeCells>
  <pageMargins left="0.74803149606299213" right="0.43307086614173229" top="1.1862745098039216" bottom="0.78740157480314965" header="0.44117647058823528" footer="0.31496062992125984"/>
  <pageSetup paperSize="9" scale="94" orientation="portrait"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72"/>
  <sheetViews>
    <sheetView view="pageBreakPreview" zoomScale="115" zoomScaleNormal="145" zoomScaleSheetLayoutView="115" zoomScalePageLayoutView="110" workbookViewId="0">
      <selection activeCell="F1" sqref="F1:G1"/>
    </sheetView>
  </sheetViews>
  <sheetFormatPr defaultRowHeight="12"/>
  <cols>
    <col min="1" max="1" width="6.7109375" style="72" bestFit="1" customWidth="1"/>
    <col min="2" max="2" width="20.42578125" style="91" customWidth="1"/>
    <col min="3" max="3" width="37.140625" style="73" customWidth="1"/>
    <col min="4" max="4" width="5.85546875" style="76" customWidth="1"/>
    <col min="5" max="5" width="7.85546875" style="76" customWidth="1"/>
    <col min="6" max="6" width="8.5703125" style="75" bestFit="1" customWidth="1"/>
    <col min="7" max="7" width="10.85546875" style="86" bestFit="1" customWidth="1"/>
    <col min="8" max="8" width="11.7109375" style="54" bestFit="1" customWidth="1"/>
    <col min="9" max="16384" width="9.140625" style="54"/>
  </cols>
  <sheetData>
    <row r="1" spans="1:7">
      <c r="A1" s="995" t="s">
        <v>11</v>
      </c>
      <c r="B1" s="989" t="s">
        <v>7</v>
      </c>
      <c r="C1" s="989" t="s">
        <v>8</v>
      </c>
      <c r="D1" s="992" t="s">
        <v>459</v>
      </c>
      <c r="E1" s="990" t="s">
        <v>5</v>
      </c>
      <c r="F1" s="991" t="s">
        <v>454</v>
      </c>
      <c r="G1" s="991"/>
    </row>
    <row r="2" spans="1:7">
      <c r="A2" s="995"/>
      <c r="B2" s="989" t="s">
        <v>7</v>
      </c>
      <c r="C2" s="989" t="s">
        <v>8</v>
      </c>
      <c r="D2" s="992" t="s">
        <v>5</v>
      </c>
      <c r="E2" s="990" t="s">
        <v>5</v>
      </c>
      <c r="F2" s="55" t="s">
        <v>4</v>
      </c>
      <c r="G2" s="55" t="s">
        <v>6</v>
      </c>
    </row>
    <row r="3" spans="1:7">
      <c r="A3" s="56"/>
      <c r="B3" s="57"/>
      <c r="C3" s="57"/>
      <c r="D3" s="58"/>
      <c r="E3" s="58"/>
      <c r="F3" s="59"/>
      <c r="G3" s="59"/>
    </row>
    <row r="4" spans="1:7" ht="15.75">
      <c r="A4" s="62">
        <v>1900</v>
      </c>
      <c r="B4" s="63" t="s">
        <v>2</v>
      </c>
    </row>
    <row r="5" spans="1:7" ht="131.25" customHeight="1">
      <c r="A5" s="69"/>
      <c r="B5" s="167" t="s">
        <v>9</v>
      </c>
      <c r="C5" s="983" t="s">
        <v>135</v>
      </c>
      <c r="D5" s="984"/>
      <c r="E5" s="985"/>
      <c r="F5" s="985"/>
      <c r="G5" s="986"/>
    </row>
    <row r="6" spans="1:7" s="286" customFormat="1" ht="33" customHeight="1">
      <c r="A6" s="252">
        <v>1901</v>
      </c>
      <c r="B6" s="255" t="s">
        <v>122</v>
      </c>
      <c r="C6" s="329" t="s">
        <v>426</v>
      </c>
      <c r="D6" s="291" t="s">
        <v>462</v>
      </c>
      <c r="E6" s="291">
        <v>86</v>
      </c>
      <c r="F6" s="50"/>
      <c r="G6" s="391"/>
    </row>
    <row r="7" spans="1:7" s="238" customFormat="1" ht="42" customHeight="1">
      <c r="A7" s="372">
        <v>1902</v>
      </c>
      <c r="B7" s="424" t="s">
        <v>361</v>
      </c>
      <c r="C7" s="374" t="s">
        <v>375</v>
      </c>
      <c r="D7" s="81" t="s">
        <v>466</v>
      </c>
      <c r="E7" s="81">
        <f>24*0.42</f>
        <v>10.08</v>
      </c>
      <c r="F7" s="50"/>
      <c r="G7" s="391"/>
    </row>
    <row r="8" spans="1:7" s="238" customFormat="1" ht="53.25" customHeight="1">
      <c r="A8" s="373">
        <v>1903</v>
      </c>
      <c r="B8" s="265" t="s">
        <v>362</v>
      </c>
      <c r="C8" s="374" t="s">
        <v>374</v>
      </c>
      <c r="D8" s="81" t="s">
        <v>462</v>
      </c>
      <c r="E8" s="81">
        <f>25*1.05</f>
        <v>26.25</v>
      </c>
      <c r="F8" s="50"/>
      <c r="G8" s="391"/>
    </row>
    <row r="9" spans="1:7" s="122" customFormat="1" ht="96">
      <c r="A9" s="1025">
        <v>1904</v>
      </c>
      <c r="B9" s="1027" t="s">
        <v>285</v>
      </c>
      <c r="C9" s="331" t="s">
        <v>488</v>
      </c>
      <c r="D9" s="332"/>
      <c r="E9" s="332"/>
      <c r="F9" s="116"/>
      <c r="G9" s="116"/>
    </row>
    <row r="10" spans="1:7" s="122" customFormat="1" ht="13.5" customHeight="1">
      <c r="A10" s="1026"/>
      <c r="B10" s="1027"/>
      <c r="C10" s="95" t="s">
        <v>286</v>
      </c>
      <c r="D10" s="234" t="s">
        <v>465</v>
      </c>
      <c r="E10" s="234">
        <v>2</v>
      </c>
      <c r="F10" s="50"/>
      <c r="G10" s="391"/>
    </row>
    <row r="11" spans="1:7" s="122" customFormat="1" ht="13.5" customHeight="1">
      <c r="A11" s="328"/>
      <c r="B11" s="333"/>
      <c r="C11" s="95" t="s">
        <v>287</v>
      </c>
      <c r="D11" s="234" t="s">
        <v>465</v>
      </c>
      <c r="E11" s="234">
        <v>2</v>
      </c>
      <c r="F11" s="50"/>
      <c r="G11" s="391"/>
    </row>
    <row r="12" spans="1:7" s="122" customFormat="1" ht="13.5" customHeight="1">
      <c r="A12" s="334"/>
      <c r="B12" s="145"/>
      <c r="C12" s="95" t="s">
        <v>288</v>
      </c>
      <c r="D12" s="234" t="s">
        <v>465</v>
      </c>
      <c r="E12" s="234">
        <v>1</v>
      </c>
      <c r="F12" s="50"/>
      <c r="G12" s="391"/>
    </row>
    <row r="13" spans="1:7" s="238" customFormat="1" ht="96">
      <c r="A13" s="330">
        <v>1905</v>
      </c>
      <c r="B13" s="436" t="s">
        <v>289</v>
      </c>
      <c r="C13" s="73" t="s">
        <v>489</v>
      </c>
      <c r="D13" s="235"/>
      <c r="E13" s="235"/>
      <c r="F13" s="236"/>
      <c r="G13" s="237"/>
    </row>
    <row r="14" spans="1:7" s="238" customFormat="1" ht="48">
      <c r="A14" s="191"/>
      <c r="B14" s="191"/>
      <c r="C14" s="370" t="s">
        <v>490</v>
      </c>
      <c r="D14" s="371" t="s">
        <v>465</v>
      </c>
      <c r="E14" s="371">
        <v>1</v>
      </c>
      <c r="F14" s="156"/>
      <c r="G14" s="395"/>
    </row>
    <row r="15" spans="1:7">
      <c r="A15" s="375">
        <v>1900</v>
      </c>
      <c r="B15" s="376" t="s">
        <v>2</v>
      </c>
      <c r="C15" s="377"/>
      <c r="D15" s="378"/>
      <c r="E15" s="378"/>
      <c r="F15" s="379"/>
      <c r="G15" s="380"/>
    </row>
    <row r="16" spans="1:7">
      <c r="A16" s="100"/>
      <c r="B16" s="54"/>
      <c r="C16" s="98"/>
      <c r="D16" s="99"/>
      <c r="E16" s="99"/>
      <c r="F16" s="101"/>
      <c r="G16" s="102"/>
    </row>
    <row r="17" spans="1:7">
      <c r="A17" s="100"/>
      <c r="B17" s="54"/>
      <c r="C17" s="98"/>
      <c r="D17" s="99"/>
      <c r="E17" s="99"/>
      <c r="F17" s="101"/>
      <c r="G17" s="102"/>
    </row>
    <row r="18" spans="1:7">
      <c r="A18" s="100"/>
      <c r="B18" s="54"/>
      <c r="C18" s="98"/>
      <c r="D18" s="99"/>
      <c r="E18" s="99"/>
      <c r="F18" s="101"/>
      <c r="G18" s="102"/>
    </row>
    <row r="19" spans="1:7">
      <c r="A19" s="100"/>
      <c r="B19" s="54"/>
      <c r="C19" s="98"/>
      <c r="D19" s="99"/>
      <c r="E19" s="99"/>
      <c r="F19" s="101"/>
      <c r="G19" s="102"/>
    </row>
    <row r="20" spans="1:7">
      <c r="A20" s="100"/>
      <c r="B20" s="54"/>
      <c r="C20" s="98"/>
      <c r="D20" s="99"/>
      <c r="E20" s="99"/>
      <c r="F20" s="101"/>
      <c r="G20" s="102"/>
    </row>
    <row r="21" spans="1:7">
      <c r="A21" s="100"/>
      <c r="B21" s="54"/>
      <c r="C21" s="98"/>
      <c r="D21" s="99"/>
      <c r="E21" s="99"/>
      <c r="F21" s="101"/>
      <c r="G21" s="102"/>
    </row>
    <row r="22" spans="1:7">
      <c r="A22" s="100"/>
      <c r="B22" s="54"/>
      <c r="C22" s="98"/>
      <c r="D22" s="99"/>
      <c r="E22" s="99"/>
      <c r="F22" s="101"/>
      <c r="G22" s="102"/>
    </row>
    <row r="23" spans="1:7">
      <c r="A23" s="100"/>
      <c r="B23" s="54"/>
      <c r="C23" s="98"/>
      <c r="D23" s="99"/>
      <c r="E23" s="99"/>
      <c r="F23" s="101"/>
      <c r="G23" s="102"/>
    </row>
    <row r="24" spans="1:7">
      <c r="A24" s="100"/>
      <c r="B24" s="54"/>
      <c r="C24" s="98"/>
      <c r="D24" s="99"/>
      <c r="E24" s="99"/>
      <c r="F24" s="101"/>
      <c r="G24" s="102"/>
    </row>
    <row r="25" spans="1:7">
      <c r="A25" s="100"/>
      <c r="B25" s="54"/>
      <c r="C25" s="98"/>
      <c r="D25" s="99"/>
      <c r="E25" s="99"/>
      <c r="F25" s="101"/>
      <c r="G25" s="102"/>
    </row>
    <row r="26" spans="1:7">
      <c r="A26" s="100"/>
      <c r="B26" s="54"/>
      <c r="C26" s="98"/>
      <c r="D26" s="99"/>
      <c r="E26" s="99"/>
      <c r="F26" s="101"/>
      <c r="G26" s="102"/>
    </row>
    <row r="27" spans="1:7">
      <c r="A27" s="100"/>
      <c r="B27" s="54"/>
      <c r="C27" s="98"/>
      <c r="D27" s="99"/>
      <c r="E27" s="99"/>
      <c r="F27" s="101"/>
      <c r="G27" s="102"/>
    </row>
    <row r="28" spans="1:7">
      <c r="A28" s="100"/>
      <c r="B28" s="54"/>
      <c r="C28" s="98"/>
      <c r="D28" s="99"/>
      <c r="E28" s="99"/>
      <c r="F28" s="101"/>
      <c r="G28" s="102"/>
    </row>
    <row r="29" spans="1:7">
      <c r="A29" s="100"/>
      <c r="B29" s="54"/>
      <c r="C29" s="98"/>
      <c r="D29" s="99"/>
      <c r="E29" s="99"/>
      <c r="F29" s="101"/>
      <c r="G29" s="102"/>
    </row>
    <row r="30" spans="1:7">
      <c r="A30" s="100"/>
      <c r="B30" s="54"/>
      <c r="C30" s="98"/>
      <c r="D30" s="99"/>
      <c r="E30" s="99"/>
      <c r="F30" s="101"/>
      <c r="G30" s="102"/>
    </row>
    <row r="31" spans="1:7">
      <c r="A31" s="100"/>
      <c r="B31" s="54"/>
      <c r="C31" s="98"/>
      <c r="D31" s="99"/>
      <c r="E31" s="99"/>
      <c r="F31" s="101"/>
      <c r="G31" s="102"/>
    </row>
    <row r="32" spans="1:7">
      <c r="A32" s="100"/>
      <c r="B32" s="54"/>
      <c r="C32" s="98"/>
      <c r="D32" s="99"/>
      <c r="E32" s="99"/>
      <c r="F32" s="101"/>
      <c r="G32" s="102"/>
    </row>
    <row r="33" spans="1:7">
      <c r="A33" s="100"/>
      <c r="B33" s="54"/>
      <c r="C33" s="98"/>
      <c r="D33" s="99"/>
      <c r="E33" s="99"/>
      <c r="F33" s="101"/>
      <c r="G33" s="102"/>
    </row>
    <row r="34" spans="1:7">
      <c r="A34" s="100"/>
      <c r="B34" s="54"/>
      <c r="C34" s="98"/>
      <c r="D34" s="99"/>
      <c r="E34" s="99"/>
      <c r="F34" s="101"/>
      <c r="G34" s="102"/>
    </row>
    <row r="35" spans="1:7">
      <c r="A35" s="100"/>
      <c r="B35" s="54"/>
      <c r="C35" s="98"/>
      <c r="D35" s="99"/>
      <c r="E35" s="99"/>
      <c r="F35" s="101"/>
      <c r="G35" s="102"/>
    </row>
    <row r="36" spans="1:7">
      <c r="A36" s="100"/>
      <c r="B36" s="54"/>
      <c r="C36" s="98"/>
      <c r="D36" s="99"/>
      <c r="E36" s="99"/>
      <c r="F36" s="101"/>
      <c r="G36" s="102"/>
    </row>
    <row r="37" spans="1:7">
      <c r="A37" s="100"/>
      <c r="B37" s="54"/>
      <c r="C37" s="98"/>
      <c r="D37" s="99"/>
      <c r="E37" s="99"/>
      <c r="F37" s="101"/>
      <c r="G37" s="102"/>
    </row>
    <row r="38" spans="1:7">
      <c r="A38" s="100"/>
      <c r="B38" s="54"/>
      <c r="C38" s="98"/>
      <c r="D38" s="99"/>
      <c r="E38" s="99"/>
      <c r="F38" s="101"/>
      <c r="G38" s="102"/>
    </row>
    <row r="39" spans="1:7">
      <c r="A39" s="100"/>
      <c r="B39" s="54"/>
      <c r="C39" s="98"/>
      <c r="D39" s="99"/>
      <c r="E39" s="99"/>
      <c r="F39" s="101"/>
      <c r="G39" s="102"/>
    </row>
    <row r="40" spans="1:7">
      <c r="A40" s="100"/>
      <c r="B40" s="54"/>
      <c r="C40" s="98"/>
      <c r="D40" s="99"/>
      <c r="E40" s="99"/>
      <c r="F40" s="101"/>
      <c r="G40" s="102"/>
    </row>
    <row r="41" spans="1:7">
      <c r="A41" s="100"/>
      <c r="B41" s="54"/>
      <c r="C41" s="98"/>
      <c r="D41" s="99"/>
      <c r="E41" s="99"/>
      <c r="F41" s="101"/>
      <c r="G41" s="102"/>
    </row>
    <row r="42" spans="1:7">
      <c r="A42" s="100"/>
      <c r="B42" s="54"/>
      <c r="C42" s="98"/>
      <c r="D42" s="99"/>
      <c r="E42" s="99"/>
      <c r="F42" s="101"/>
      <c r="G42" s="102"/>
    </row>
    <row r="43" spans="1:7">
      <c r="A43" s="100"/>
      <c r="B43" s="54"/>
      <c r="C43" s="98"/>
      <c r="D43" s="99"/>
      <c r="E43" s="99"/>
      <c r="F43" s="101"/>
      <c r="G43" s="102"/>
    </row>
    <row r="44" spans="1:7">
      <c r="A44" s="100"/>
      <c r="B44" s="54"/>
      <c r="C44" s="98"/>
      <c r="D44" s="99"/>
      <c r="E44" s="99"/>
      <c r="F44" s="101"/>
      <c r="G44" s="102"/>
    </row>
    <row r="45" spans="1:7">
      <c r="A45" s="100"/>
      <c r="B45" s="54"/>
      <c r="C45" s="98"/>
      <c r="D45" s="99"/>
      <c r="E45" s="99"/>
      <c r="F45" s="101"/>
      <c r="G45" s="102"/>
    </row>
    <row r="46" spans="1:7">
      <c r="A46" s="100"/>
      <c r="B46" s="54"/>
      <c r="C46" s="98"/>
      <c r="D46" s="99"/>
      <c r="E46" s="99"/>
      <c r="F46" s="101"/>
      <c r="G46" s="102"/>
    </row>
    <row r="47" spans="1:7">
      <c r="A47" s="100"/>
      <c r="B47" s="54"/>
      <c r="C47" s="98"/>
      <c r="D47" s="99"/>
      <c r="E47" s="99"/>
      <c r="F47" s="101"/>
      <c r="G47" s="102"/>
    </row>
    <row r="48" spans="1:7">
      <c r="A48" s="100"/>
      <c r="B48" s="54"/>
      <c r="C48" s="98"/>
      <c r="D48" s="99"/>
      <c r="E48" s="99"/>
      <c r="F48" s="101"/>
      <c r="G48" s="102"/>
    </row>
    <row r="49" spans="1:7">
      <c r="A49" s="100"/>
      <c r="B49" s="54"/>
      <c r="C49" s="98"/>
      <c r="D49" s="99"/>
      <c r="E49" s="99"/>
      <c r="F49" s="101"/>
      <c r="G49" s="102"/>
    </row>
    <row r="50" spans="1:7">
      <c r="A50" s="100"/>
      <c r="B50" s="54"/>
      <c r="C50" s="98"/>
      <c r="D50" s="99"/>
      <c r="E50" s="99"/>
      <c r="F50" s="101"/>
      <c r="G50" s="102"/>
    </row>
    <row r="51" spans="1:7">
      <c r="A51" s="100"/>
      <c r="B51" s="54"/>
      <c r="C51" s="98"/>
      <c r="D51" s="99"/>
      <c r="E51" s="99"/>
      <c r="F51" s="101"/>
      <c r="G51" s="102"/>
    </row>
    <row r="52" spans="1:7">
      <c r="A52" s="100"/>
      <c r="B52" s="54"/>
      <c r="C52" s="98"/>
      <c r="D52" s="99"/>
      <c r="E52" s="99"/>
      <c r="F52" s="101"/>
      <c r="G52" s="102"/>
    </row>
    <row r="53" spans="1:7">
      <c r="A53" s="100"/>
      <c r="B53" s="54"/>
      <c r="C53" s="98"/>
      <c r="D53" s="99"/>
      <c r="E53" s="99"/>
      <c r="F53" s="101"/>
      <c r="G53" s="102"/>
    </row>
    <row r="54" spans="1:7">
      <c r="A54" s="100"/>
      <c r="B54" s="54"/>
      <c r="C54" s="98"/>
      <c r="D54" s="99"/>
      <c r="E54" s="99"/>
      <c r="F54" s="101"/>
      <c r="G54" s="102"/>
    </row>
    <row r="55" spans="1:7">
      <c r="A55" s="100"/>
      <c r="B55" s="54"/>
      <c r="C55" s="98"/>
      <c r="D55" s="99"/>
      <c r="E55" s="99"/>
      <c r="F55" s="101"/>
      <c r="G55" s="102"/>
    </row>
    <row r="56" spans="1:7">
      <c r="A56" s="100"/>
      <c r="B56" s="54"/>
      <c r="C56" s="98"/>
      <c r="D56" s="99"/>
      <c r="E56" s="99"/>
      <c r="F56" s="101"/>
      <c r="G56" s="102"/>
    </row>
    <row r="57" spans="1:7">
      <c r="A57" s="100"/>
      <c r="B57" s="54"/>
      <c r="C57" s="98"/>
      <c r="D57" s="99"/>
      <c r="E57" s="99"/>
      <c r="F57" s="101"/>
      <c r="G57" s="102"/>
    </row>
    <row r="58" spans="1:7">
      <c r="A58" s="100"/>
      <c r="B58" s="54"/>
      <c r="C58" s="98"/>
      <c r="D58" s="99"/>
      <c r="E58" s="99"/>
      <c r="F58" s="101"/>
      <c r="G58" s="102"/>
    </row>
    <row r="59" spans="1:7">
      <c r="A59" s="100"/>
      <c r="B59" s="54"/>
      <c r="C59" s="98"/>
      <c r="D59" s="99"/>
      <c r="E59" s="99"/>
      <c r="F59" s="101"/>
      <c r="G59" s="102"/>
    </row>
    <row r="60" spans="1:7">
      <c r="A60" s="100"/>
      <c r="B60" s="54"/>
      <c r="C60" s="98"/>
      <c r="D60" s="99"/>
      <c r="E60" s="99"/>
      <c r="F60" s="101"/>
      <c r="G60" s="102"/>
    </row>
    <row r="61" spans="1:7">
      <c r="A61" s="100"/>
      <c r="B61" s="54"/>
      <c r="C61" s="98"/>
      <c r="D61" s="99"/>
      <c r="E61" s="99"/>
      <c r="F61" s="101"/>
      <c r="G61" s="102"/>
    </row>
    <row r="62" spans="1:7">
      <c r="A62" s="100"/>
      <c r="B62" s="54"/>
      <c r="C62" s="98"/>
      <c r="D62" s="99"/>
      <c r="E62" s="99"/>
      <c r="F62" s="101"/>
      <c r="G62" s="102"/>
    </row>
    <row r="63" spans="1:7">
      <c r="A63" s="100"/>
      <c r="B63" s="54"/>
      <c r="C63" s="98"/>
      <c r="D63" s="99"/>
      <c r="E63" s="99"/>
      <c r="F63" s="101"/>
      <c r="G63" s="102"/>
    </row>
    <row r="64" spans="1:7">
      <c r="A64" s="100"/>
      <c r="B64" s="54"/>
      <c r="C64" s="98"/>
      <c r="D64" s="99"/>
      <c r="E64" s="99"/>
      <c r="F64" s="101"/>
      <c r="G64" s="102"/>
    </row>
    <row r="65" spans="1:7">
      <c r="A65" s="100"/>
      <c r="B65" s="54"/>
      <c r="C65" s="98"/>
      <c r="D65" s="99"/>
      <c r="E65" s="99"/>
      <c r="F65" s="101"/>
      <c r="G65" s="102"/>
    </row>
    <row r="66" spans="1:7">
      <c r="A66" s="100"/>
      <c r="B66" s="54"/>
      <c r="C66" s="98"/>
      <c r="D66" s="99"/>
      <c r="E66" s="99"/>
      <c r="F66" s="101"/>
      <c r="G66" s="102"/>
    </row>
    <row r="67" spans="1:7">
      <c r="A67" s="100"/>
      <c r="B67" s="54"/>
      <c r="C67" s="98"/>
      <c r="D67" s="99"/>
      <c r="E67" s="99"/>
      <c r="F67" s="101"/>
      <c r="G67" s="102"/>
    </row>
    <row r="68" spans="1:7">
      <c r="A68" s="100"/>
      <c r="B68" s="54"/>
      <c r="C68" s="98"/>
      <c r="D68" s="99"/>
      <c r="E68" s="99"/>
      <c r="F68" s="101"/>
      <c r="G68" s="102"/>
    </row>
    <row r="69" spans="1:7">
      <c r="A69" s="100"/>
      <c r="B69" s="54"/>
      <c r="C69" s="98"/>
      <c r="D69" s="99"/>
      <c r="E69" s="99"/>
      <c r="F69" s="101"/>
      <c r="G69" s="102"/>
    </row>
    <row r="70" spans="1:7">
      <c r="A70" s="100"/>
      <c r="B70" s="54"/>
      <c r="C70" s="98"/>
      <c r="D70" s="99"/>
      <c r="E70" s="99"/>
      <c r="F70" s="101"/>
      <c r="G70" s="102"/>
    </row>
    <row r="71" spans="1:7">
      <c r="A71" s="100"/>
      <c r="B71" s="54"/>
      <c r="C71" s="98"/>
      <c r="D71" s="99"/>
      <c r="E71" s="99"/>
      <c r="F71" s="101"/>
      <c r="G71" s="102"/>
    </row>
    <row r="72" spans="1:7">
      <c r="A72" s="100"/>
      <c r="B72" s="54"/>
      <c r="C72" s="98"/>
      <c r="D72" s="99"/>
      <c r="E72" s="99"/>
      <c r="F72" s="101"/>
      <c r="G72" s="102"/>
    </row>
  </sheetData>
  <mergeCells count="9">
    <mergeCell ref="A9:A10"/>
    <mergeCell ref="B9:B10"/>
    <mergeCell ref="C5:G5"/>
    <mergeCell ref="A1:A2"/>
    <mergeCell ref="B1:B2"/>
    <mergeCell ref="C1:C2"/>
    <mergeCell ref="E1:E2"/>
    <mergeCell ref="F1:G1"/>
    <mergeCell ref="D1:D2"/>
  </mergeCells>
  <pageMargins left="0.74803149606299213" right="0.43307086614173229" top="1.1833333333333333" bottom="0.78740157480314965" header="0.44166666666666665" footer="0.31496062992125984"/>
  <pageSetup paperSize="9" scale="94" orientation="portrait" r:id="rId1"/>
  <headerFooter alignWithMargins="0">
    <oddFooter>&amp;R&amp;"Haettenschweiler,Regular" &amp;"ISOCPEUR,Regular"&amp;P/&amp;N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69"/>
  <sheetViews>
    <sheetView view="pageBreakPreview" topLeftCell="A13" zoomScale="115" zoomScaleNormal="145" zoomScaleSheetLayoutView="115" zoomScalePageLayoutView="110" workbookViewId="0">
      <selection activeCell="D16" sqref="D16"/>
    </sheetView>
  </sheetViews>
  <sheetFormatPr defaultRowHeight="12"/>
  <cols>
    <col min="1" max="1" width="6.85546875" style="407" bestFit="1" customWidth="1"/>
    <col min="2" max="2" width="20.28515625" style="91" customWidth="1"/>
    <col min="3" max="3" width="37.28515625" style="452" customWidth="1"/>
    <col min="4" max="4" width="5.85546875" style="76" customWidth="1"/>
    <col min="5" max="5" width="8" style="76" customWidth="1"/>
    <col min="6" max="6" width="8" style="457" customWidth="1"/>
    <col min="7" max="7" width="12.140625" style="86" customWidth="1"/>
    <col min="8" max="8" width="11.7109375" style="54" bestFit="1" customWidth="1"/>
    <col min="9" max="16384" width="9.140625" style="54"/>
  </cols>
  <sheetData>
    <row r="1" spans="1:8">
      <c r="A1" s="995" t="s">
        <v>11</v>
      </c>
      <c r="B1" s="989" t="s">
        <v>7</v>
      </c>
      <c r="C1" s="1028" t="s">
        <v>8</v>
      </c>
      <c r="D1" s="992" t="s">
        <v>459</v>
      </c>
      <c r="E1" s="990" t="s">
        <v>5</v>
      </c>
      <c r="F1" s="991" t="s">
        <v>454</v>
      </c>
      <c r="G1" s="991"/>
    </row>
    <row r="2" spans="1:8">
      <c r="A2" s="995"/>
      <c r="B2" s="989" t="s">
        <v>7</v>
      </c>
      <c r="C2" s="1028" t="s">
        <v>8</v>
      </c>
      <c r="D2" s="992" t="s">
        <v>5</v>
      </c>
      <c r="E2" s="990" t="s">
        <v>5</v>
      </c>
      <c r="F2" s="456" t="s">
        <v>4</v>
      </c>
      <c r="G2" s="55" t="s">
        <v>6</v>
      </c>
    </row>
    <row r="3" spans="1:8">
      <c r="A3" s="56"/>
      <c r="B3" s="57"/>
      <c r="C3" s="57"/>
      <c r="D3" s="461"/>
      <c r="E3" s="461"/>
      <c r="F3" s="59"/>
      <c r="G3" s="59"/>
    </row>
    <row r="4" spans="1:8" ht="15.75">
      <c r="A4" s="62">
        <v>2000</v>
      </c>
      <c r="B4" s="63" t="s">
        <v>435</v>
      </c>
    </row>
    <row r="5" spans="1:8" ht="131.25" customHeight="1">
      <c r="A5" s="69"/>
      <c r="B5" s="167" t="s">
        <v>9</v>
      </c>
      <c r="C5" s="983" t="s">
        <v>135</v>
      </c>
      <c r="D5" s="984"/>
      <c r="E5" s="985"/>
      <c r="F5" s="985"/>
      <c r="G5" s="986"/>
    </row>
    <row r="6" spans="1:8" ht="331.5" customHeight="1">
      <c r="A6" s="252">
        <v>2001</v>
      </c>
      <c r="B6" s="413" t="s">
        <v>433</v>
      </c>
      <c r="C6" s="453" t="s">
        <v>491</v>
      </c>
      <c r="D6" s="91"/>
      <c r="E6" s="91"/>
      <c r="F6" s="87"/>
      <c r="G6" s="181"/>
    </row>
    <row r="7" spans="1:8" ht="303.75" customHeight="1">
      <c r="A7" s="252"/>
      <c r="B7" s="414"/>
      <c r="C7" s="453" t="s">
        <v>444</v>
      </c>
      <c r="F7" s="458"/>
      <c r="G7" s="51"/>
    </row>
    <row r="8" spans="1:8" ht="186" customHeight="1">
      <c r="A8" s="252"/>
      <c r="B8" s="414"/>
      <c r="C8" s="453" t="s">
        <v>492</v>
      </c>
      <c r="D8" s="76" t="s">
        <v>462</v>
      </c>
      <c r="E8" s="76">
        <f>432.7*1.05</f>
        <v>454.33499999999998</v>
      </c>
      <c r="F8" s="458"/>
      <c r="G8" s="51"/>
    </row>
    <row r="9" spans="1:8" ht="171" customHeight="1">
      <c r="A9" s="252">
        <v>2002</v>
      </c>
      <c r="B9" s="418" t="s">
        <v>434</v>
      </c>
      <c r="C9" s="411" t="s">
        <v>493</v>
      </c>
      <c r="D9" s="76" t="s">
        <v>462</v>
      </c>
      <c r="E9" s="76">
        <f>50*1.05</f>
        <v>52.5</v>
      </c>
      <c r="F9" s="458"/>
      <c r="G9" s="391"/>
    </row>
    <row r="10" spans="1:8" s="238" customFormat="1" ht="183" customHeight="1">
      <c r="A10" s="373">
        <v>2003</v>
      </c>
      <c r="B10" s="415" t="s">
        <v>442</v>
      </c>
      <c r="C10" s="416" t="s">
        <v>494</v>
      </c>
      <c r="D10" s="137" t="s">
        <v>462</v>
      </c>
      <c r="E10" s="137">
        <f>73*1.05</f>
        <v>76.650000000000006</v>
      </c>
      <c r="F10" s="459"/>
      <c r="G10" s="417"/>
    </row>
    <row r="11" spans="1:8" s="238" customFormat="1" ht="94.5" customHeight="1">
      <c r="A11" s="373">
        <v>2004</v>
      </c>
      <c r="B11" s="313" t="s">
        <v>432</v>
      </c>
      <c r="C11" s="374" t="s">
        <v>495</v>
      </c>
      <c r="D11" s="76" t="s">
        <v>217</v>
      </c>
      <c r="E11" s="76">
        <f>9*30</f>
        <v>270</v>
      </c>
      <c r="F11" s="458"/>
      <c r="G11" s="391"/>
    </row>
    <row r="12" spans="1:8" ht="104.25" customHeight="1">
      <c r="A12" s="439">
        <v>2005</v>
      </c>
      <c r="B12" s="432" t="s">
        <v>438</v>
      </c>
      <c r="C12" s="454" t="s">
        <v>441</v>
      </c>
      <c r="D12" s="97" t="s">
        <v>462</v>
      </c>
      <c r="E12" s="97">
        <f>132.8*1.35</f>
        <v>179.28000000000003</v>
      </c>
      <c r="F12" s="460"/>
      <c r="G12" s="440"/>
      <c r="H12" s="122"/>
    </row>
    <row r="13" spans="1:8" ht="72">
      <c r="A13" s="442">
        <v>2006</v>
      </c>
      <c r="B13" s="443" t="s">
        <v>439</v>
      </c>
      <c r="C13" s="441" t="s">
        <v>443</v>
      </c>
      <c r="D13" s="97" t="s">
        <v>462</v>
      </c>
      <c r="E13" s="97">
        <f>110.7*1.05</f>
        <v>116.23500000000001</v>
      </c>
      <c r="F13" s="460"/>
      <c r="G13" s="440"/>
      <c r="H13" s="122"/>
    </row>
    <row r="14" spans="1:8" s="187" customFormat="1" ht="45.75" customHeight="1">
      <c r="A14" s="437">
        <v>2007</v>
      </c>
      <c r="B14" s="438" t="s">
        <v>440</v>
      </c>
      <c r="C14" s="455" t="s">
        <v>447</v>
      </c>
      <c r="D14" s="137" t="s">
        <v>217</v>
      </c>
      <c r="E14" s="137">
        <v>75</v>
      </c>
      <c r="F14" s="459"/>
      <c r="G14" s="391"/>
    </row>
    <row r="15" spans="1:8" s="122" customFormat="1" ht="74.25" customHeight="1">
      <c r="A15" s="445">
        <v>2008</v>
      </c>
      <c r="B15" s="446" t="s">
        <v>446</v>
      </c>
      <c r="C15" s="454" t="s">
        <v>445</v>
      </c>
      <c r="D15" s="97" t="s">
        <v>462</v>
      </c>
      <c r="E15" s="97">
        <v>455</v>
      </c>
      <c r="F15" s="460"/>
      <c r="G15" s="440"/>
    </row>
    <row r="16" spans="1:8">
      <c r="A16" s="375">
        <v>2000</v>
      </c>
      <c r="B16" s="376" t="s">
        <v>435</v>
      </c>
      <c r="C16" s="377"/>
      <c r="D16" s="80"/>
      <c r="E16" s="80"/>
      <c r="F16" s="379"/>
      <c r="G16" s="380"/>
    </row>
    <row r="17" spans="1:7">
      <c r="A17" s="100"/>
      <c r="B17" s="54"/>
      <c r="C17" s="98"/>
      <c r="D17" s="462"/>
      <c r="E17" s="462"/>
      <c r="F17" s="101"/>
      <c r="G17" s="102"/>
    </row>
    <row r="18" spans="1:7">
      <c r="A18" s="100"/>
      <c r="B18" s="54"/>
      <c r="C18" s="98"/>
      <c r="D18" s="462"/>
      <c r="E18" s="462"/>
      <c r="F18" s="101"/>
      <c r="G18" s="102"/>
    </row>
    <row r="19" spans="1:7">
      <c r="A19" s="100"/>
      <c r="B19" s="54"/>
      <c r="C19" s="98"/>
      <c r="D19" s="462"/>
      <c r="E19" s="462"/>
      <c r="F19" s="101"/>
      <c r="G19" s="102"/>
    </row>
    <row r="20" spans="1:7">
      <c r="A20" s="100"/>
      <c r="B20" s="54"/>
      <c r="C20" s="98"/>
      <c r="D20" s="462"/>
      <c r="E20" s="462"/>
      <c r="F20" s="101"/>
      <c r="G20" s="102"/>
    </row>
    <row r="21" spans="1:7">
      <c r="A21" s="100"/>
      <c r="B21" s="54"/>
      <c r="C21" s="98"/>
      <c r="D21" s="462"/>
      <c r="E21" s="462"/>
      <c r="F21" s="101"/>
      <c r="G21" s="102"/>
    </row>
    <row r="22" spans="1:7">
      <c r="A22" s="100"/>
      <c r="B22" s="54"/>
      <c r="C22" s="98"/>
      <c r="D22" s="462"/>
      <c r="E22" s="462"/>
      <c r="F22" s="101"/>
      <c r="G22" s="102"/>
    </row>
    <row r="23" spans="1:7">
      <c r="A23" s="100"/>
      <c r="B23" s="54"/>
      <c r="C23" s="98"/>
      <c r="D23" s="462"/>
      <c r="E23" s="462"/>
      <c r="F23" s="101"/>
      <c r="G23" s="102"/>
    </row>
    <row r="24" spans="1:7">
      <c r="A24" s="100"/>
      <c r="B24" s="54"/>
      <c r="C24" s="98"/>
      <c r="D24" s="462"/>
      <c r="E24" s="462"/>
      <c r="F24" s="101"/>
      <c r="G24" s="102"/>
    </row>
    <row r="25" spans="1:7">
      <c r="A25" s="100"/>
      <c r="B25" s="54"/>
      <c r="C25" s="98"/>
      <c r="D25" s="462"/>
      <c r="E25" s="462"/>
      <c r="F25" s="101"/>
      <c r="G25" s="102"/>
    </row>
    <row r="26" spans="1:7">
      <c r="A26" s="100"/>
      <c r="B26" s="54"/>
      <c r="C26" s="98"/>
      <c r="D26" s="462"/>
      <c r="E26" s="462"/>
      <c r="F26" s="101"/>
      <c r="G26" s="102"/>
    </row>
    <row r="27" spans="1:7">
      <c r="A27" s="100"/>
      <c r="B27" s="54"/>
      <c r="C27" s="98"/>
      <c r="D27" s="462"/>
      <c r="E27" s="462"/>
      <c r="F27" s="101"/>
      <c r="G27" s="102"/>
    </row>
    <row r="28" spans="1:7">
      <c r="A28" s="100"/>
      <c r="B28" s="54"/>
      <c r="C28" s="98"/>
      <c r="D28" s="462"/>
      <c r="E28" s="462"/>
      <c r="F28" s="101"/>
      <c r="G28" s="102"/>
    </row>
    <row r="29" spans="1:7">
      <c r="A29" s="100"/>
      <c r="B29" s="54"/>
      <c r="C29" s="98"/>
      <c r="D29" s="462"/>
      <c r="E29" s="462"/>
      <c r="F29" s="101"/>
      <c r="G29" s="102"/>
    </row>
    <row r="30" spans="1:7">
      <c r="A30" s="100"/>
      <c r="B30" s="54"/>
      <c r="C30" s="98"/>
      <c r="D30" s="462"/>
      <c r="E30" s="462"/>
      <c r="F30" s="101"/>
      <c r="G30" s="102"/>
    </row>
    <row r="31" spans="1:7">
      <c r="A31" s="100"/>
      <c r="B31" s="54"/>
      <c r="C31" s="98"/>
      <c r="D31" s="462"/>
      <c r="E31" s="462"/>
      <c r="F31" s="101"/>
      <c r="G31" s="102"/>
    </row>
    <row r="32" spans="1:7">
      <c r="A32" s="100"/>
      <c r="B32" s="54"/>
      <c r="C32" s="98"/>
      <c r="D32" s="462"/>
      <c r="E32" s="462"/>
      <c r="F32" s="101"/>
      <c r="G32" s="102"/>
    </row>
    <row r="33" spans="1:7">
      <c r="A33" s="100"/>
      <c r="B33" s="54"/>
      <c r="C33" s="98"/>
      <c r="D33" s="462"/>
      <c r="E33" s="462"/>
      <c r="F33" s="101"/>
      <c r="G33" s="102"/>
    </row>
    <row r="34" spans="1:7">
      <c r="A34" s="100"/>
      <c r="B34" s="54"/>
      <c r="C34" s="98"/>
      <c r="D34" s="462"/>
      <c r="E34" s="462"/>
      <c r="F34" s="101"/>
      <c r="G34" s="102"/>
    </row>
    <row r="35" spans="1:7">
      <c r="A35" s="100"/>
      <c r="B35" s="54"/>
      <c r="C35" s="98"/>
      <c r="D35" s="462"/>
      <c r="E35" s="462"/>
      <c r="F35" s="101"/>
      <c r="G35" s="102"/>
    </row>
    <row r="36" spans="1:7">
      <c r="A36" s="100"/>
      <c r="B36" s="54"/>
      <c r="C36" s="98"/>
      <c r="D36" s="462"/>
      <c r="E36" s="462"/>
      <c r="F36" s="101"/>
      <c r="G36" s="102"/>
    </row>
    <row r="37" spans="1:7">
      <c r="A37" s="100"/>
      <c r="B37" s="54"/>
      <c r="C37" s="98"/>
      <c r="D37" s="462"/>
      <c r="E37" s="462"/>
      <c r="F37" s="101"/>
      <c r="G37" s="102"/>
    </row>
    <row r="38" spans="1:7">
      <c r="A38" s="100"/>
      <c r="B38" s="54"/>
      <c r="C38" s="98"/>
      <c r="D38" s="462"/>
      <c r="E38" s="462"/>
      <c r="F38" s="101"/>
      <c r="G38" s="102"/>
    </row>
    <row r="39" spans="1:7">
      <c r="A39" s="100"/>
      <c r="B39" s="54"/>
      <c r="C39" s="98"/>
      <c r="D39" s="462"/>
      <c r="E39" s="462"/>
      <c r="F39" s="101"/>
      <c r="G39" s="102"/>
    </row>
    <row r="40" spans="1:7">
      <c r="A40" s="100"/>
      <c r="B40" s="54"/>
      <c r="C40" s="98"/>
      <c r="D40" s="462"/>
      <c r="E40" s="462"/>
      <c r="F40" s="101"/>
      <c r="G40" s="102"/>
    </row>
    <row r="41" spans="1:7">
      <c r="A41" s="100"/>
      <c r="B41" s="54"/>
      <c r="C41" s="98"/>
      <c r="D41" s="462"/>
      <c r="E41" s="462"/>
      <c r="F41" s="101"/>
      <c r="G41" s="102"/>
    </row>
    <row r="42" spans="1:7">
      <c r="A42" s="100"/>
      <c r="B42" s="54"/>
      <c r="C42" s="98"/>
      <c r="D42" s="462"/>
      <c r="E42" s="462"/>
      <c r="F42" s="101"/>
      <c r="G42" s="102"/>
    </row>
    <row r="43" spans="1:7">
      <c r="A43" s="100"/>
      <c r="B43" s="54"/>
      <c r="C43" s="98"/>
      <c r="D43" s="462"/>
      <c r="E43" s="462"/>
      <c r="F43" s="101"/>
      <c r="G43" s="102"/>
    </row>
    <row r="44" spans="1:7">
      <c r="A44" s="100"/>
      <c r="B44" s="54"/>
      <c r="C44" s="98"/>
      <c r="D44" s="462"/>
      <c r="E44" s="462"/>
      <c r="F44" s="101"/>
      <c r="G44" s="102"/>
    </row>
    <row r="45" spans="1:7">
      <c r="A45" s="100"/>
      <c r="B45" s="54"/>
      <c r="C45" s="98"/>
      <c r="D45" s="462"/>
      <c r="E45" s="462"/>
      <c r="F45" s="101"/>
      <c r="G45" s="102"/>
    </row>
    <row r="46" spans="1:7">
      <c r="A46" s="100"/>
      <c r="B46" s="54"/>
      <c r="C46" s="98"/>
      <c r="D46" s="462"/>
      <c r="E46" s="462"/>
      <c r="F46" s="101"/>
      <c r="G46" s="102"/>
    </row>
    <row r="47" spans="1:7">
      <c r="A47" s="100"/>
      <c r="B47" s="54"/>
      <c r="C47" s="98"/>
      <c r="D47" s="462"/>
      <c r="E47" s="462"/>
      <c r="F47" s="101"/>
      <c r="G47" s="102"/>
    </row>
    <row r="48" spans="1:7">
      <c r="A48" s="100"/>
      <c r="B48" s="54"/>
      <c r="C48" s="98"/>
      <c r="D48" s="462"/>
      <c r="E48" s="462"/>
      <c r="F48" s="101"/>
      <c r="G48" s="102"/>
    </row>
    <row r="49" spans="1:7">
      <c r="A49" s="100"/>
      <c r="B49" s="54"/>
      <c r="C49" s="98"/>
      <c r="D49" s="462"/>
      <c r="E49" s="462"/>
      <c r="F49" s="101"/>
      <c r="G49" s="102"/>
    </row>
    <row r="50" spans="1:7">
      <c r="A50" s="100"/>
      <c r="B50" s="54"/>
      <c r="C50" s="98"/>
      <c r="D50" s="462"/>
      <c r="E50" s="462"/>
      <c r="F50" s="101"/>
      <c r="G50" s="102"/>
    </row>
    <row r="51" spans="1:7">
      <c r="A51" s="100"/>
      <c r="B51" s="54"/>
      <c r="C51" s="98"/>
      <c r="D51" s="462"/>
      <c r="E51" s="462"/>
      <c r="F51" s="101"/>
      <c r="G51" s="102"/>
    </row>
    <row r="52" spans="1:7">
      <c r="A52" s="100"/>
      <c r="B52" s="54"/>
      <c r="C52" s="98"/>
      <c r="D52" s="462"/>
      <c r="E52" s="462"/>
      <c r="F52" s="101"/>
      <c r="G52" s="102"/>
    </row>
    <row r="53" spans="1:7">
      <c r="A53" s="100"/>
      <c r="B53" s="54"/>
      <c r="C53" s="98"/>
      <c r="D53" s="462"/>
      <c r="E53" s="462"/>
      <c r="F53" s="101"/>
      <c r="G53" s="102"/>
    </row>
    <row r="54" spans="1:7">
      <c r="A54" s="100"/>
      <c r="B54" s="54"/>
      <c r="C54" s="98"/>
      <c r="D54" s="462"/>
      <c r="E54" s="462"/>
      <c r="F54" s="101"/>
      <c r="G54" s="102"/>
    </row>
    <row r="55" spans="1:7">
      <c r="A55" s="100"/>
      <c r="B55" s="54"/>
      <c r="C55" s="98"/>
      <c r="D55" s="462"/>
      <c r="E55" s="462"/>
      <c r="F55" s="101"/>
      <c r="G55" s="102"/>
    </row>
    <row r="56" spans="1:7">
      <c r="A56" s="100"/>
      <c r="B56" s="54"/>
      <c r="C56" s="98"/>
      <c r="D56" s="462"/>
      <c r="E56" s="462"/>
      <c r="F56" s="101"/>
      <c r="G56" s="102"/>
    </row>
    <row r="57" spans="1:7">
      <c r="A57" s="100"/>
      <c r="B57" s="54"/>
      <c r="C57" s="98"/>
      <c r="D57" s="462"/>
      <c r="E57" s="462"/>
      <c r="F57" s="101"/>
      <c r="G57" s="102"/>
    </row>
    <row r="58" spans="1:7">
      <c r="A58" s="100"/>
      <c r="B58" s="54"/>
      <c r="C58" s="98"/>
      <c r="D58" s="462"/>
      <c r="E58" s="462"/>
      <c r="F58" s="101"/>
      <c r="G58" s="102"/>
    </row>
    <row r="59" spans="1:7">
      <c r="A59" s="100"/>
      <c r="B59" s="54"/>
      <c r="C59" s="98"/>
      <c r="D59" s="462"/>
      <c r="E59" s="462"/>
      <c r="F59" s="101"/>
      <c r="G59" s="102"/>
    </row>
    <row r="60" spans="1:7">
      <c r="A60" s="100"/>
      <c r="B60" s="54"/>
      <c r="C60" s="98"/>
      <c r="D60" s="462"/>
      <c r="E60" s="462"/>
      <c r="F60" s="101"/>
      <c r="G60" s="102"/>
    </row>
    <row r="61" spans="1:7">
      <c r="A61" s="100"/>
      <c r="B61" s="54"/>
      <c r="C61" s="98"/>
      <c r="D61" s="462"/>
      <c r="E61" s="462"/>
      <c r="F61" s="101"/>
      <c r="G61" s="102"/>
    </row>
    <row r="62" spans="1:7">
      <c r="A62" s="100"/>
      <c r="B62" s="54"/>
      <c r="C62" s="98"/>
      <c r="D62" s="462"/>
      <c r="E62" s="462"/>
      <c r="F62" s="101"/>
      <c r="G62" s="102"/>
    </row>
    <row r="63" spans="1:7">
      <c r="A63" s="100"/>
      <c r="B63" s="54"/>
      <c r="C63" s="98"/>
      <c r="D63" s="462"/>
      <c r="E63" s="462"/>
      <c r="F63" s="101"/>
      <c r="G63" s="102"/>
    </row>
    <row r="64" spans="1:7">
      <c r="A64" s="100"/>
      <c r="B64" s="54"/>
      <c r="C64" s="98"/>
      <c r="D64" s="462"/>
      <c r="E64" s="462"/>
      <c r="F64" s="101"/>
      <c r="G64" s="102"/>
    </row>
    <row r="65" spans="1:7">
      <c r="A65" s="100"/>
      <c r="B65" s="54"/>
      <c r="C65" s="98"/>
      <c r="D65" s="462"/>
      <c r="E65" s="462"/>
      <c r="F65" s="101"/>
      <c r="G65" s="102"/>
    </row>
    <row r="66" spans="1:7">
      <c r="A66" s="100"/>
      <c r="B66" s="54"/>
      <c r="C66" s="98"/>
      <c r="D66" s="462"/>
      <c r="E66" s="462"/>
      <c r="F66" s="101"/>
      <c r="G66" s="102"/>
    </row>
    <row r="67" spans="1:7">
      <c r="A67" s="100"/>
      <c r="B67" s="54"/>
      <c r="C67" s="98"/>
      <c r="D67" s="462"/>
      <c r="E67" s="462"/>
      <c r="F67" s="101"/>
      <c r="G67" s="102"/>
    </row>
    <row r="68" spans="1:7">
      <c r="A68" s="100"/>
      <c r="B68" s="54"/>
      <c r="C68" s="98"/>
      <c r="D68" s="462"/>
      <c r="E68" s="462"/>
      <c r="F68" s="101"/>
      <c r="G68" s="102"/>
    </row>
    <row r="69" spans="1:7">
      <c r="A69" s="100"/>
      <c r="B69" s="54"/>
      <c r="C69" s="98"/>
      <c r="D69" s="462"/>
      <c r="E69" s="462"/>
      <c r="F69" s="101"/>
      <c r="G69" s="102"/>
    </row>
  </sheetData>
  <mergeCells count="7">
    <mergeCell ref="C5:G5"/>
    <mergeCell ref="A1:A2"/>
    <mergeCell ref="B1:B2"/>
    <mergeCell ref="C1:C2"/>
    <mergeCell ref="E1:E2"/>
    <mergeCell ref="F1:G1"/>
    <mergeCell ref="D1:D2"/>
  </mergeCells>
  <pageMargins left="0.74803149606299213" right="0.43307086614173229" top="1.1833333333333333" bottom="0.78740157480314965" header="0.44166666666666665" footer="0.31496062992125984"/>
  <pageSetup paperSize="9" scale="93" orientation="portrait" r:id="rId1"/>
  <headerFooter alignWithMargins="0">
    <oddFooter>&amp;R&amp;"Haettenschweiler,Regular" &amp;"ISOCPEUR,Regular"&amp;P/&amp;N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3DF41-DD40-430E-B8B6-387A5A9334F4}">
  <dimension ref="A1:IV859"/>
  <sheetViews>
    <sheetView showZeros="0" view="pageBreakPreview" topLeftCell="A31" zoomScale="120" zoomScaleNormal="100" zoomScaleSheetLayoutView="120" workbookViewId="0">
      <selection activeCell="E42" sqref="E42"/>
    </sheetView>
  </sheetViews>
  <sheetFormatPr defaultRowHeight="12.75"/>
  <cols>
    <col min="1" max="1" width="4.5703125" style="469" customWidth="1"/>
    <col min="2" max="2" width="5.28515625" style="463" customWidth="1"/>
    <col min="3" max="3" width="50.5703125" style="464" customWidth="1"/>
    <col min="4" max="4" width="6.42578125" style="465" customWidth="1"/>
    <col min="5" max="5" width="9.140625" style="466"/>
    <col min="6" max="6" width="13" style="467" customWidth="1"/>
    <col min="7" max="7" width="14.85546875" style="467" customWidth="1"/>
    <col min="8" max="8" width="11" style="469" customWidth="1"/>
    <col min="9" max="9" width="10.7109375" style="469" bestFit="1" customWidth="1"/>
    <col min="10" max="256" width="9.140625" style="469"/>
    <col min="257" max="257" width="4.5703125" style="469" customWidth="1"/>
    <col min="258" max="258" width="5.28515625" style="469" customWidth="1"/>
    <col min="259" max="259" width="50.5703125" style="469" customWidth="1"/>
    <col min="260" max="260" width="6.42578125" style="469" customWidth="1"/>
    <col min="261" max="261" width="9.140625" style="469"/>
    <col min="262" max="262" width="13" style="469" customWidth="1"/>
    <col min="263" max="263" width="14.85546875" style="469" customWidth="1"/>
    <col min="264" max="264" width="11" style="469" customWidth="1"/>
    <col min="265" max="265" width="10.7109375" style="469" bestFit="1" customWidth="1"/>
    <col min="266" max="512" width="9.140625" style="469"/>
    <col min="513" max="513" width="4.5703125" style="469" customWidth="1"/>
    <col min="514" max="514" width="5.28515625" style="469" customWidth="1"/>
    <col min="515" max="515" width="50.5703125" style="469" customWidth="1"/>
    <col min="516" max="516" width="6.42578125" style="469" customWidth="1"/>
    <col min="517" max="517" width="9.140625" style="469"/>
    <col min="518" max="518" width="13" style="469" customWidth="1"/>
    <col min="519" max="519" width="14.85546875" style="469" customWidth="1"/>
    <col min="520" max="520" width="11" style="469" customWidth="1"/>
    <col min="521" max="521" width="10.7109375" style="469" bestFit="1" customWidth="1"/>
    <col min="522" max="768" width="9.140625" style="469"/>
    <col min="769" max="769" width="4.5703125" style="469" customWidth="1"/>
    <col min="770" max="770" width="5.28515625" style="469" customWidth="1"/>
    <col min="771" max="771" width="50.5703125" style="469" customWidth="1"/>
    <col min="772" max="772" width="6.42578125" style="469" customWidth="1"/>
    <col min="773" max="773" width="9.140625" style="469"/>
    <col min="774" max="774" width="13" style="469" customWidth="1"/>
    <col min="775" max="775" width="14.85546875" style="469" customWidth="1"/>
    <col min="776" max="776" width="11" style="469" customWidth="1"/>
    <col min="777" max="777" width="10.7109375" style="469" bestFit="1" customWidth="1"/>
    <col min="778" max="1024" width="9.140625" style="469"/>
    <col min="1025" max="1025" width="4.5703125" style="469" customWidth="1"/>
    <col min="1026" max="1026" width="5.28515625" style="469" customWidth="1"/>
    <col min="1027" max="1027" width="50.5703125" style="469" customWidth="1"/>
    <col min="1028" max="1028" width="6.42578125" style="469" customWidth="1"/>
    <col min="1029" max="1029" width="9.140625" style="469"/>
    <col min="1030" max="1030" width="13" style="469" customWidth="1"/>
    <col min="1031" max="1031" width="14.85546875" style="469" customWidth="1"/>
    <col min="1032" max="1032" width="11" style="469" customWidth="1"/>
    <col min="1033" max="1033" width="10.7109375" style="469" bestFit="1" customWidth="1"/>
    <col min="1034" max="1280" width="9.140625" style="469"/>
    <col min="1281" max="1281" width="4.5703125" style="469" customWidth="1"/>
    <col min="1282" max="1282" width="5.28515625" style="469" customWidth="1"/>
    <col min="1283" max="1283" width="50.5703125" style="469" customWidth="1"/>
    <col min="1284" max="1284" width="6.42578125" style="469" customWidth="1"/>
    <col min="1285" max="1285" width="9.140625" style="469"/>
    <col min="1286" max="1286" width="13" style="469" customWidth="1"/>
    <col min="1287" max="1287" width="14.85546875" style="469" customWidth="1"/>
    <col min="1288" max="1288" width="11" style="469" customWidth="1"/>
    <col min="1289" max="1289" width="10.7109375" style="469" bestFit="1" customWidth="1"/>
    <col min="1290" max="1536" width="9.140625" style="469"/>
    <col min="1537" max="1537" width="4.5703125" style="469" customWidth="1"/>
    <col min="1538" max="1538" width="5.28515625" style="469" customWidth="1"/>
    <col min="1539" max="1539" width="50.5703125" style="469" customWidth="1"/>
    <col min="1540" max="1540" width="6.42578125" style="469" customWidth="1"/>
    <col min="1541" max="1541" width="9.140625" style="469"/>
    <col min="1542" max="1542" width="13" style="469" customWidth="1"/>
    <col min="1543" max="1543" width="14.85546875" style="469" customWidth="1"/>
    <col min="1544" max="1544" width="11" style="469" customWidth="1"/>
    <col min="1545" max="1545" width="10.7109375" style="469" bestFit="1" customWidth="1"/>
    <col min="1546" max="1792" width="9.140625" style="469"/>
    <col min="1793" max="1793" width="4.5703125" style="469" customWidth="1"/>
    <col min="1794" max="1794" width="5.28515625" style="469" customWidth="1"/>
    <col min="1795" max="1795" width="50.5703125" style="469" customWidth="1"/>
    <col min="1796" max="1796" width="6.42578125" style="469" customWidth="1"/>
    <col min="1797" max="1797" width="9.140625" style="469"/>
    <col min="1798" max="1798" width="13" style="469" customWidth="1"/>
    <col min="1799" max="1799" width="14.85546875" style="469" customWidth="1"/>
    <col min="1800" max="1800" width="11" style="469" customWidth="1"/>
    <col min="1801" max="1801" width="10.7109375" style="469" bestFit="1" customWidth="1"/>
    <col min="1802" max="2048" width="9.140625" style="469"/>
    <col min="2049" max="2049" width="4.5703125" style="469" customWidth="1"/>
    <col min="2050" max="2050" width="5.28515625" style="469" customWidth="1"/>
    <col min="2051" max="2051" width="50.5703125" style="469" customWidth="1"/>
    <col min="2052" max="2052" width="6.42578125" style="469" customWidth="1"/>
    <col min="2053" max="2053" width="9.140625" style="469"/>
    <col min="2054" max="2054" width="13" style="469" customWidth="1"/>
    <col min="2055" max="2055" width="14.85546875" style="469" customWidth="1"/>
    <col min="2056" max="2056" width="11" style="469" customWidth="1"/>
    <col min="2057" max="2057" width="10.7109375" style="469" bestFit="1" customWidth="1"/>
    <col min="2058" max="2304" width="9.140625" style="469"/>
    <col min="2305" max="2305" width="4.5703125" style="469" customWidth="1"/>
    <col min="2306" max="2306" width="5.28515625" style="469" customWidth="1"/>
    <col min="2307" max="2307" width="50.5703125" style="469" customWidth="1"/>
    <col min="2308" max="2308" width="6.42578125" style="469" customWidth="1"/>
    <col min="2309" max="2309" width="9.140625" style="469"/>
    <col min="2310" max="2310" width="13" style="469" customWidth="1"/>
    <col min="2311" max="2311" width="14.85546875" style="469" customWidth="1"/>
    <col min="2312" max="2312" width="11" style="469" customWidth="1"/>
    <col min="2313" max="2313" width="10.7109375" style="469" bestFit="1" customWidth="1"/>
    <col min="2314" max="2560" width="9.140625" style="469"/>
    <col min="2561" max="2561" width="4.5703125" style="469" customWidth="1"/>
    <col min="2562" max="2562" width="5.28515625" style="469" customWidth="1"/>
    <col min="2563" max="2563" width="50.5703125" style="469" customWidth="1"/>
    <col min="2564" max="2564" width="6.42578125" style="469" customWidth="1"/>
    <col min="2565" max="2565" width="9.140625" style="469"/>
    <col min="2566" max="2566" width="13" style="469" customWidth="1"/>
    <col min="2567" max="2567" width="14.85546875" style="469" customWidth="1"/>
    <col min="2568" max="2568" width="11" style="469" customWidth="1"/>
    <col min="2569" max="2569" width="10.7109375" style="469" bestFit="1" customWidth="1"/>
    <col min="2570" max="2816" width="9.140625" style="469"/>
    <col min="2817" max="2817" width="4.5703125" style="469" customWidth="1"/>
    <col min="2818" max="2818" width="5.28515625" style="469" customWidth="1"/>
    <col min="2819" max="2819" width="50.5703125" style="469" customWidth="1"/>
    <col min="2820" max="2820" width="6.42578125" style="469" customWidth="1"/>
    <col min="2821" max="2821" width="9.140625" style="469"/>
    <col min="2822" max="2822" width="13" style="469" customWidth="1"/>
    <col min="2823" max="2823" width="14.85546875" style="469" customWidth="1"/>
    <col min="2824" max="2824" width="11" style="469" customWidth="1"/>
    <col min="2825" max="2825" width="10.7109375" style="469" bestFit="1" customWidth="1"/>
    <col min="2826" max="3072" width="9.140625" style="469"/>
    <col min="3073" max="3073" width="4.5703125" style="469" customWidth="1"/>
    <col min="3074" max="3074" width="5.28515625" style="469" customWidth="1"/>
    <col min="3075" max="3075" width="50.5703125" style="469" customWidth="1"/>
    <col min="3076" max="3076" width="6.42578125" style="469" customWidth="1"/>
    <col min="3077" max="3077" width="9.140625" style="469"/>
    <col min="3078" max="3078" width="13" style="469" customWidth="1"/>
    <col min="3079" max="3079" width="14.85546875" style="469" customWidth="1"/>
    <col min="3080" max="3080" width="11" style="469" customWidth="1"/>
    <col min="3081" max="3081" width="10.7109375" style="469" bestFit="1" customWidth="1"/>
    <col min="3082" max="3328" width="9.140625" style="469"/>
    <col min="3329" max="3329" width="4.5703125" style="469" customWidth="1"/>
    <col min="3330" max="3330" width="5.28515625" style="469" customWidth="1"/>
    <col min="3331" max="3331" width="50.5703125" style="469" customWidth="1"/>
    <col min="3332" max="3332" width="6.42578125" style="469" customWidth="1"/>
    <col min="3333" max="3333" width="9.140625" style="469"/>
    <col min="3334" max="3334" width="13" style="469" customWidth="1"/>
    <col min="3335" max="3335" width="14.85546875" style="469" customWidth="1"/>
    <col min="3336" max="3336" width="11" style="469" customWidth="1"/>
    <col min="3337" max="3337" width="10.7109375" style="469" bestFit="1" customWidth="1"/>
    <col min="3338" max="3584" width="9.140625" style="469"/>
    <col min="3585" max="3585" width="4.5703125" style="469" customWidth="1"/>
    <col min="3586" max="3586" width="5.28515625" style="469" customWidth="1"/>
    <col min="3587" max="3587" width="50.5703125" style="469" customWidth="1"/>
    <col min="3588" max="3588" width="6.42578125" style="469" customWidth="1"/>
    <col min="3589" max="3589" width="9.140625" style="469"/>
    <col min="3590" max="3590" width="13" style="469" customWidth="1"/>
    <col min="3591" max="3591" width="14.85546875" style="469" customWidth="1"/>
    <col min="3592" max="3592" width="11" style="469" customWidth="1"/>
    <col min="3593" max="3593" width="10.7109375" style="469" bestFit="1" customWidth="1"/>
    <col min="3594" max="3840" width="9.140625" style="469"/>
    <col min="3841" max="3841" width="4.5703125" style="469" customWidth="1"/>
    <col min="3842" max="3842" width="5.28515625" style="469" customWidth="1"/>
    <col min="3843" max="3843" width="50.5703125" style="469" customWidth="1"/>
    <col min="3844" max="3844" width="6.42578125" style="469" customWidth="1"/>
    <col min="3845" max="3845" width="9.140625" style="469"/>
    <col min="3846" max="3846" width="13" style="469" customWidth="1"/>
    <col min="3847" max="3847" width="14.85546875" style="469" customWidth="1"/>
    <col min="3848" max="3848" width="11" style="469" customWidth="1"/>
    <col min="3849" max="3849" width="10.7109375" style="469" bestFit="1" customWidth="1"/>
    <col min="3850" max="4096" width="9.140625" style="469"/>
    <col min="4097" max="4097" width="4.5703125" style="469" customWidth="1"/>
    <col min="4098" max="4098" width="5.28515625" style="469" customWidth="1"/>
    <col min="4099" max="4099" width="50.5703125" style="469" customWidth="1"/>
    <col min="4100" max="4100" width="6.42578125" style="469" customWidth="1"/>
    <col min="4101" max="4101" width="9.140625" style="469"/>
    <col min="4102" max="4102" width="13" style="469" customWidth="1"/>
    <col min="4103" max="4103" width="14.85546875" style="469" customWidth="1"/>
    <col min="4104" max="4104" width="11" style="469" customWidth="1"/>
    <col min="4105" max="4105" width="10.7109375" style="469" bestFit="1" customWidth="1"/>
    <col min="4106" max="4352" width="9.140625" style="469"/>
    <col min="4353" max="4353" width="4.5703125" style="469" customWidth="1"/>
    <col min="4354" max="4354" width="5.28515625" style="469" customWidth="1"/>
    <col min="4355" max="4355" width="50.5703125" style="469" customWidth="1"/>
    <col min="4356" max="4356" width="6.42578125" style="469" customWidth="1"/>
    <col min="4357" max="4357" width="9.140625" style="469"/>
    <col min="4358" max="4358" width="13" style="469" customWidth="1"/>
    <col min="4359" max="4359" width="14.85546875" style="469" customWidth="1"/>
    <col min="4360" max="4360" width="11" style="469" customWidth="1"/>
    <col min="4361" max="4361" width="10.7109375" style="469" bestFit="1" customWidth="1"/>
    <col min="4362" max="4608" width="9.140625" style="469"/>
    <col min="4609" max="4609" width="4.5703125" style="469" customWidth="1"/>
    <col min="4610" max="4610" width="5.28515625" style="469" customWidth="1"/>
    <col min="4611" max="4611" width="50.5703125" style="469" customWidth="1"/>
    <col min="4612" max="4612" width="6.42578125" style="469" customWidth="1"/>
    <col min="4613" max="4613" width="9.140625" style="469"/>
    <col min="4614" max="4614" width="13" style="469" customWidth="1"/>
    <col min="4615" max="4615" width="14.85546875" style="469" customWidth="1"/>
    <col min="4616" max="4616" width="11" style="469" customWidth="1"/>
    <col min="4617" max="4617" width="10.7109375" style="469" bestFit="1" customWidth="1"/>
    <col min="4618" max="4864" width="9.140625" style="469"/>
    <col min="4865" max="4865" width="4.5703125" style="469" customWidth="1"/>
    <col min="4866" max="4866" width="5.28515625" style="469" customWidth="1"/>
    <col min="4867" max="4867" width="50.5703125" style="469" customWidth="1"/>
    <col min="4868" max="4868" width="6.42578125" style="469" customWidth="1"/>
    <col min="4869" max="4869" width="9.140625" style="469"/>
    <col min="4870" max="4870" width="13" style="469" customWidth="1"/>
    <col min="4871" max="4871" width="14.85546875" style="469" customWidth="1"/>
    <col min="4872" max="4872" width="11" style="469" customWidth="1"/>
    <col min="4873" max="4873" width="10.7109375" style="469" bestFit="1" customWidth="1"/>
    <col min="4874" max="5120" width="9.140625" style="469"/>
    <col min="5121" max="5121" width="4.5703125" style="469" customWidth="1"/>
    <col min="5122" max="5122" width="5.28515625" style="469" customWidth="1"/>
    <col min="5123" max="5123" width="50.5703125" style="469" customWidth="1"/>
    <col min="5124" max="5124" width="6.42578125" style="469" customWidth="1"/>
    <col min="5125" max="5125" width="9.140625" style="469"/>
    <col min="5126" max="5126" width="13" style="469" customWidth="1"/>
    <col min="5127" max="5127" width="14.85546875" style="469" customWidth="1"/>
    <col min="5128" max="5128" width="11" style="469" customWidth="1"/>
    <col min="5129" max="5129" width="10.7109375" style="469" bestFit="1" customWidth="1"/>
    <col min="5130" max="5376" width="9.140625" style="469"/>
    <col min="5377" max="5377" width="4.5703125" style="469" customWidth="1"/>
    <col min="5378" max="5378" width="5.28515625" style="469" customWidth="1"/>
    <col min="5379" max="5379" width="50.5703125" style="469" customWidth="1"/>
    <col min="5380" max="5380" width="6.42578125" style="469" customWidth="1"/>
    <col min="5381" max="5381" width="9.140625" style="469"/>
    <col min="5382" max="5382" width="13" style="469" customWidth="1"/>
    <col min="5383" max="5383" width="14.85546875" style="469" customWidth="1"/>
    <col min="5384" max="5384" width="11" style="469" customWidth="1"/>
    <col min="5385" max="5385" width="10.7109375" style="469" bestFit="1" customWidth="1"/>
    <col min="5386" max="5632" width="9.140625" style="469"/>
    <col min="5633" max="5633" width="4.5703125" style="469" customWidth="1"/>
    <col min="5634" max="5634" width="5.28515625" style="469" customWidth="1"/>
    <col min="5635" max="5635" width="50.5703125" style="469" customWidth="1"/>
    <col min="5636" max="5636" width="6.42578125" style="469" customWidth="1"/>
    <col min="5637" max="5637" width="9.140625" style="469"/>
    <col min="5638" max="5638" width="13" style="469" customWidth="1"/>
    <col min="5639" max="5639" width="14.85546875" style="469" customWidth="1"/>
    <col min="5640" max="5640" width="11" style="469" customWidth="1"/>
    <col min="5641" max="5641" width="10.7109375" style="469" bestFit="1" customWidth="1"/>
    <col min="5642" max="5888" width="9.140625" style="469"/>
    <col min="5889" max="5889" width="4.5703125" style="469" customWidth="1"/>
    <col min="5890" max="5890" width="5.28515625" style="469" customWidth="1"/>
    <col min="5891" max="5891" width="50.5703125" style="469" customWidth="1"/>
    <col min="5892" max="5892" width="6.42578125" style="469" customWidth="1"/>
    <col min="5893" max="5893" width="9.140625" style="469"/>
    <col min="5894" max="5894" width="13" style="469" customWidth="1"/>
    <col min="5895" max="5895" width="14.85546875" style="469" customWidth="1"/>
    <col min="5896" max="5896" width="11" style="469" customWidth="1"/>
    <col min="5897" max="5897" width="10.7109375" style="469" bestFit="1" customWidth="1"/>
    <col min="5898" max="6144" width="9.140625" style="469"/>
    <col min="6145" max="6145" width="4.5703125" style="469" customWidth="1"/>
    <col min="6146" max="6146" width="5.28515625" style="469" customWidth="1"/>
    <col min="6147" max="6147" width="50.5703125" style="469" customWidth="1"/>
    <col min="6148" max="6148" width="6.42578125" style="469" customWidth="1"/>
    <col min="6149" max="6149" width="9.140625" style="469"/>
    <col min="6150" max="6150" width="13" style="469" customWidth="1"/>
    <col min="6151" max="6151" width="14.85546875" style="469" customWidth="1"/>
    <col min="6152" max="6152" width="11" style="469" customWidth="1"/>
    <col min="6153" max="6153" width="10.7109375" style="469" bestFit="1" customWidth="1"/>
    <col min="6154" max="6400" width="9.140625" style="469"/>
    <col min="6401" max="6401" width="4.5703125" style="469" customWidth="1"/>
    <col min="6402" max="6402" width="5.28515625" style="469" customWidth="1"/>
    <col min="6403" max="6403" width="50.5703125" style="469" customWidth="1"/>
    <col min="6404" max="6404" width="6.42578125" style="469" customWidth="1"/>
    <col min="6405" max="6405" width="9.140625" style="469"/>
    <col min="6406" max="6406" width="13" style="469" customWidth="1"/>
    <col min="6407" max="6407" width="14.85546875" style="469" customWidth="1"/>
    <col min="6408" max="6408" width="11" style="469" customWidth="1"/>
    <col min="6409" max="6409" width="10.7109375" style="469" bestFit="1" customWidth="1"/>
    <col min="6410" max="6656" width="9.140625" style="469"/>
    <col min="6657" max="6657" width="4.5703125" style="469" customWidth="1"/>
    <col min="6658" max="6658" width="5.28515625" style="469" customWidth="1"/>
    <col min="6659" max="6659" width="50.5703125" style="469" customWidth="1"/>
    <col min="6660" max="6660" width="6.42578125" style="469" customWidth="1"/>
    <col min="6661" max="6661" width="9.140625" style="469"/>
    <col min="6662" max="6662" width="13" style="469" customWidth="1"/>
    <col min="6663" max="6663" width="14.85546875" style="469" customWidth="1"/>
    <col min="6664" max="6664" width="11" style="469" customWidth="1"/>
    <col min="6665" max="6665" width="10.7109375" style="469" bestFit="1" customWidth="1"/>
    <col min="6666" max="6912" width="9.140625" style="469"/>
    <col min="6913" max="6913" width="4.5703125" style="469" customWidth="1"/>
    <col min="6914" max="6914" width="5.28515625" style="469" customWidth="1"/>
    <col min="6915" max="6915" width="50.5703125" style="469" customWidth="1"/>
    <col min="6916" max="6916" width="6.42578125" style="469" customWidth="1"/>
    <col min="6917" max="6917" width="9.140625" style="469"/>
    <col min="6918" max="6918" width="13" style="469" customWidth="1"/>
    <col min="6919" max="6919" width="14.85546875" style="469" customWidth="1"/>
    <col min="6920" max="6920" width="11" style="469" customWidth="1"/>
    <col min="6921" max="6921" width="10.7109375" style="469" bestFit="1" customWidth="1"/>
    <col min="6922" max="7168" width="9.140625" style="469"/>
    <col min="7169" max="7169" width="4.5703125" style="469" customWidth="1"/>
    <col min="7170" max="7170" width="5.28515625" style="469" customWidth="1"/>
    <col min="7171" max="7171" width="50.5703125" style="469" customWidth="1"/>
    <col min="7172" max="7172" width="6.42578125" style="469" customWidth="1"/>
    <col min="7173" max="7173" width="9.140625" style="469"/>
    <col min="7174" max="7174" width="13" style="469" customWidth="1"/>
    <col min="7175" max="7175" width="14.85546875" style="469" customWidth="1"/>
    <col min="7176" max="7176" width="11" style="469" customWidth="1"/>
    <col min="7177" max="7177" width="10.7109375" style="469" bestFit="1" customWidth="1"/>
    <col min="7178" max="7424" width="9.140625" style="469"/>
    <col min="7425" max="7425" width="4.5703125" style="469" customWidth="1"/>
    <col min="7426" max="7426" width="5.28515625" style="469" customWidth="1"/>
    <col min="7427" max="7427" width="50.5703125" style="469" customWidth="1"/>
    <col min="7428" max="7428" width="6.42578125" style="469" customWidth="1"/>
    <col min="7429" max="7429" width="9.140625" style="469"/>
    <col min="7430" max="7430" width="13" style="469" customWidth="1"/>
    <col min="7431" max="7431" width="14.85546875" style="469" customWidth="1"/>
    <col min="7432" max="7432" width="11" style="469" customWidth="1"/>
    <col min="7433" max="7433" width="10.7109375" style="469" bestFit="1" customWidth="1"/>
    <col min="7434" max="7680" width="9.140625" style="469"/>
    <col min="7681" max="7681" width="4.5703125" style="469" customWidth="1"/>
    <col min="7682" max="7682" width="5.28515625" style="469" customWidth="1"/>
    <col min="7683" max="7683" width="50.5703125" style="469" customWidth="1"/>
    <col min="7684" max="7684" width="6.42578125" style="469" customWidth="1"/>
    <col min="7685" max="7685" width="9.140625" style="469"/>
    <col min="7686" max="7686" width="13" style="469" customWidth="1"/>
    <col min="7687" max="7687" width="14.85546875" style="469" customWidth="1"/>
    <col min="7688" max="7688" width="11" style="469" customWidth="1"/>
    <col min="7689" max="7689" width="10.7109375" style="469" bestFit="1" customWidth="1"/>
    <col min="7690" max="7936" width="9.140625" style="469"/>
    <col min="7937" max="7937" width="4.5703125" style="469" customWidth="1"/>
    <col min="7938" max="7938" width="5.28515625" style="469" customWidth="1"/>
    <col min="7939" max="7939" width="50.5703125" style="469" customWidth="1"/>
    <col min="7940" max="7940" width="6.42578125" style="469" customWidth="1"/>
    <col min="7941" max="7941" width="9.140625" style="469"/>
    <col min="7942" max="7942" width="13" style="469" customWidth="1"/>
    <col min="7943" max="7943" width="14.85546875" style="469" customWidth="1"/>
    <col min="7944" max="7944" width="11" style="469" customWidth="1"/>
    <col min="7945" max="7945" width="10.7109375" style="469" bestFit="1" customWidth="1"/>
    <col min="7946" max="8192" width="9.140625" style="469"/>
    <col min="8193" max="8193" width="4.5703125" style="469" customWidth="1"/>
    <col min="8194" max="8194" width="5.28515625" style="469" customWidth="1"/>
    <col min="8195" max="8195" width="50.5703125" style="469" customWidth="1"/>
    <col min="8196" max="8196" width="6.42578125" style="469" customWidth="1"/>
    <col min="8197" max="8197" width="9.140625" style="469"/>
    <col min="8198" max="8198" width="13" style="469" customWidth="1"/>
    <col min="8199" max="8199" width="14.85546875" style="469" customWidth="1"/>
    <col min="8200" max="8200" width="11" style="469" customWidth="1"/>
    <col min="8201" max="8201" width="10.7109375" style="469" bestFit="1" customWidth="1"/>
    <col min="8202" max="8448" width="9.140625" style="469"/>
    <col min="8449" max="8449" width="4.5703125" style="469" customWidth="1"/>
    <col min="8450" max="8450" width="5.28515625" style="469" customWidth="1"/>
    <col min="8451" max="8451" width="50.5703125" style="469" customWidth="1"/>
    <col min="8452" max="8452" width="6.42578125" style="469" customWidth="1"/>
    <col min="8453" max="8453" width="9.140625" style="469"/>
    <col min="8454" max="8454" width="13" style="469" customWidth="1"/>
    <col min="8455" max="8455" width="14.85546875" style="469" customWidth="1"/>
    <col min="8456" max="8456" width="11" style="469" customWidth="1"/>
    <col min="8457" max="8457" width="10.7109375" style="469" bestFit="1" customWidth="1"/>
    <col min="8458" max="8704" width="9.140625" style="469"/>
    <col min="8705" max="8705" width="4.5703125" style="469" customWidth="1"/>
    <col min="8706" max="8706" width="5.28515625" style="469" customWidth="1"/>
    <col min="8707" max="8707" width="50.5703125" style="469" customWidth="1"/>
    <col min="8708" max="8708" width="6.42578125" style="469" customWidth="1"/>
    <col min="8709" max="8709" width="9.140625" style="469"/>
    <col min="8710" max="8710" width="13" style="469" customWidth="1"/>
    <col min="8711" max="8711" width="14.85546875" style="469" customWidth="1"/>
    <col min="8712" max="8712" width="11" style="469" customWidth="1"/>
    <col min="8713" max="8713" width="10.7109375" style="469" bestFit="1" customWidth="1"/>
    <col min="8714" max="8960" width="9.140625" style="469"/>
    <col min="8961" max="8961" width="4.5703125" style="469" customWidth="1"/>
    <col min="8962" max="8962" width="5.28515625" style="469" customWidth="1"/>
    <col min="8963" max="8963" width="50.5703125" style="469" customWidth="1"/>
    <col min="8964" max="8964" width="6.42578125" style="469" customWidth="1"/>
    <col min="8965" max="8965" width="9.140625" style="469"/>
    <col min="8966" max="8966" width="13" style="469" customWidth="1"/>
    <col min="8967" max="8967" width="14.85546875" style="469" customWidth="1"/>
    <col min="8968" max="8968" width="11" style="469" customWidth="1"/>
    <col min="8969" max="8969" width="10.7109375" style="469" bestFit="1" customWidth="1"/>
    <col min="8970" max="9216" width="9.140625" style="469"/>
    <col min="9217" max="9217" width="4.5703125" style="469" customWidth="1"/>
    <col min="9218" max="9218" width="5.28515625" style="469" customWidth="1"/>
    <col min="9219" max="9219" width="50.5703125" style="469" customWidth="1"/>
    <col min="9220" max="9220" width="6.42578125" style="469" customWidth="1"/>
    <col min="9221" max="9221" width="9.140625" style="469"/>
    <col min="9222" max="9222" width="13" style="469" customWidth="1"/>
    <col min="9223" max="9223" width="14.85546875" style="469" customWidth="1"/>
    <col min="9224" max="9224" width="11" style="469" customWidth="1"/>
    <col min="9225" max="9225" width="10.7109375" style="469" bestFit="1" customWidth="1"/>
    <col min="9226" max="9472" width="9.140625" style="469"/>
    <col min="9473" max="9473" width="4.5703125" style="469" customWidth="1"/>
    <col min="9474" max="9474" width="5.28515625" style="469" customWidth="1"/>
    <col min="9475" max="9475" width="50.5703125" style="469" customWidth="1"/>
    <col min="9476" max="9476" width="6.42578125" style="469" customWidth="1"/>
    <col min="9477" max="9477" width="9.140625" style="469"/>
    <col min="9478" max="9478" width="13" style="469" customWidth="1"/>
    <col min="9479" max="9479" width="14.85546875" style="469" customWidth="1"/>
    <col min="9480" max="9480" width="11" style="469" customWidth="1"/>
    <col min="9481" max="9481" width="10.7109375" style="469" bestFit="1" customWidth="1"/>
    <col min="9482" max="9728" width="9.140625" style="469"/>
    <col min="9729" max="9729" width="4.5703125" style="469" customWidth="1"/>
    <col min="9730" max="9730" width="5.28515625" style="469" customWidth="1"/>
    <col min="9731" max="9731" width="50.5703125" style="469" customWidth="1"/>
    <col min="9732" max="9732" width="6.42578125" style="469" customWidth="1"/>
    <col min="9733" max="9733" width="9.140625" style="469"/>
    <col min="9734" max="9734" width="13" style="469" customWidth="1"/>
    <col min="9735" max="9735" width="14.85546875" style="469" customWidth="1"/>
    <col min="9736" max="9736" width="11" style="469" customWidth="1"/>
    <col min="9737" max="9737" width="10.7109375" style="469" bestFit="1" customWidth="1"/>
    <col min="9738" max="9984" width="9.140625" style="469"/>
    <col min="9985" max="9985" width="4.5703125" style="469" customWidth="1"/>
    <col min="9986" max="9986" width="5.28515625" style="469" customWidth="1"/>
    <col min="9987" max="9987" width="50.5703125" style="469" customWidth="1"/>
    <col min="9988" max="9988" width="6.42578125" style="469" customWidth="1"/>
    <col min="9989" max="9989" width="9.140625" style="469"/>
    <col min="9990" max="9990" width="13" style="469" customWidth="1"/>
    <col min="9991" max="9991" width="14.85546875" style="469" customWidth="1"/>
    <col min="9992" max="9992" width="11" style="469" customWidth="1"/>
    <col min="9993" max="9993" width="10.7109375" style="469" bestFit="1" customWidth="1"/>
    <col min="9994" max="10240" width="9.140625" style="469"/>
    <col min="10241" max="10241" width="4.5703125" style="469" customWidth="1"/>
    <col min="10242" max="10242" width="5.28515625" style="469" customWidth="1"/>
    <col min="10243" max="10243" width="50.5703125" style="469" customWidth="1"/>
    <col min="10244" max="10244" width="6.42578125" style="469" customWidth="1"/>
    <col min="10245" max="10245" width="9.140625" style="469"/>
    <col min="10246" max="10246" width="13" style="469" customWidth="1"/>
    <col min="10247" max="10247" width="14.85546875" style="469" customWidth="1"/>
    <col min="10248" max="10248" width="11" style="469" customWidth="1"/>
    <col min="10249" max="10249" width="10.7109375" style="469" bestFit="1" customWidth="1"/>
    <col min="10250" max="10496" width="9.140625" style="469"/>
    <col min="10497" max="10497" width="4.5703125" style="469" customWidth="1"/>
    <col min="10498" max="10498" width="5.28515625" style="469" customWidth="1"/>
    <col min="10499" max="10499" width="50.5703125" style="469" customWidth="1"/>
    <col min="10500" max="10500" width="6.42578125" style="469" customWidth="1"/>
    <col min="10501" max="10501" width="9.140625" style="469"/>
    <col min="10502" max="10502" width="13" style="469" customWidth="1"/>
    <col min="10503" max="10503" width="14.85546875" style="469" customWidth="1"/>
    <col min="10504" max="10504" width="11" style="469" customWidth="1"/>
    <col min="10505" max="10505" width="10.7109375" style="469" bestFit="1" customWidth="1"/>
    <col min="10506" max="10752" width="9.140625" style="469"/>
    <col min="10753" max="10753" width="4.5703125" style="469" customWidth="1"/>
    <col min="10754" max="10754" width="5.28515625" style="469" customWidth="1"/>
    <col min="10755" max="10755" width="50.5703125" style="469" customWidth="1"/>
    <col min="10756" max="10756" width="6.42578125" style="469" customWidth="1"/>
    <col min="10757" max="10757" width="9.140625" style="469"/>
    <col min="10758" max="10758" width="13" style="469" customWidth="1"/>
    <col min="10759" max="10759" width="14.85546875" style="469" customWidth="1"/>
    <col min="10760" max="10760" width="11" style="469" customWidth="1"/>
    <col min="10761" max="10761" width="10.7109375" style="469" bestFit="1" customWidth="1"/>
    <col min="10762" max="11008" width="9.140625" style="469"/>
    <col min="11009" max="11009" width="4.5703125" style="469" customWidth="1"/>
    <col min="11010" max="11010" width="5.28515625" style="469" customWidth="1"/>
    <col min="11011" max="11011" width="50.5703125" style="469" customWidth="1"/>
    <col min="11012" max="11012" width="6.42578125" style="469" customWidth="1"/>
    <col min="11013" max="11013" width="9.140625" style="469"/>
    <col min="11014" max="11014" width="13" style="469" customWidth="1"/>
    <col min="11015" max="11015" width="14.85546875" style="469" customWidth="1"/>
    <col min="11016" max="11016" width="11" style="469" customWidth="1"/>
    <col min="11017" max="11017" width="10.7109375" style="469" bestFit="1" customWidth="1"/>
    <col min="11018" max="11264" width="9.140625" style="469"/>
    <col min="11265" max="11265" width="4.5703125" style="469" customWidth="1"/>
    <col min="11266" max="11266" width="5.28515625" style="469" customWidth="1"/>
    <col min="11267" max="11267" width="50.5703125" style="469" customWidth="1"/>
    <col min="11268" max="11268" width="6.42578125" style="469" customWidth="1"/>
    <col min="11269" max="11269" width="9.140625" style="469"/>
    <col min="11270" max="11270" width="13" style="469" customWidth="1"/>
    <col min="11271" max="11271" width="14.85546875" style="469" customWidth="1"/>
    <col min="11272" max="11272" width="11" style="469" customWidth="1"/>
    <col min="11273" max="11273" width="10.7109375" style="469" bestFit="1" customWidth="1"/>
    <col min="11274" max="11520" width="9.140625" style="469"/>
    <col min="11521" max="11521" width="4.5703125" style="469" customWidth="1"/>
    <col min="11522" max="11522" width="5.28515625" style="469" customWidth="1"/>
    <col min="11523" max="11523" width="50.5703125" style="469" customWidth="1"/>
    <col min="11524" max="11524" width="6.42578125" style="469" customWidth="1"/>
    <col min="11525" max="11525" width="9.140625" style="469"/>
    <col min="11526" max="11526" width="13" style="469" customWidth="1"/>
    <col min="11527" max="11527" width="14.85546875" style="469" customWidth="1"/>
    <col min="11528" max="11528" width="11" style="469" customWidth="1"/>
    <col min="11529" max="11529" width="10.7109375" style="469" bestFit="1" customWidth="1"/>
    <col min="11530" max="11776" width="9.140625" style="469"/>
    <col min="11777" max="11777" width="4.5703125" style="469" customWidth="1"/>
    <col min="11778" max="11778" width="5.28515625" style="469" customWidth="1"/>
    <col min="11779" max="11779" width="50.5703125" style="469" customWidth="1"/>
    <col min="11780" max="11780" width="6.42578125" style="469" customWidth="1"/>
    <col min="11781" max="11781" width="9.140625" style="469"/>
    <col min="11782" max="11782" width="13" style="469" customWidth="1"/>
    <col min="11783" max="11783" width="14.85546875" style="469" customWidth="1"/>
    <col min="11784" max="11784" width="11" style="469" customWidth="1"/>
    <col min="11785" max="11785" width="10.7109375" style="469" bestFit="1" customWidth="1"/>
    <col min="11786" max="12032" width="9.140625" style="469"/>
    <col min="12033" max="12033" width="4.5703125" style="469" customWidth="1"/>
    <col min="12034" max="12034" width="5.28515625" style="469" customWidth="1"/>
    <col min="12035" max="12035" width="50.5703125" style="469" customWidth="1"/>
    <col min="12036" max="12036" width="6.42578125" style="469" customWidth="1"/>
    <col min="12037" max="12037" width="9.140625" style="469"/>
    <col min="12038" max="12038" width="13" style="469" customWidth="1"/>
    <col min="12039" max="12039" width="14.85546875" style="469" customWidth="1"/>
    <col min="12040" max="12040" width="11" style="469" customWidth="1"/>
    <col min="12041" max="12041" width="10.7109375" style="469" bestFit="1" customWidth="1"/>
    <col min="12042" max="12288" width="9.140625" style="469"/>
    <col min="12289" max="12289" width="4.5703125" style="469" customWidth="1"/>
    <col min="12290" max="12290" width="5.28515625" style="469" customWidth="1"/>
    <col min="12291" max="12291" width="50.5703125" style="469" customWidth="1"/>
    <col min="12292" max="12292" width="6.42578125" style="469" customWidth="1"/>
    <col min="12293" max="12293" width="9.140625" style="469"/>
    <col min="12294" max="12294" width="13" style="469" customWidth="1"/>
    <col min="12295" max="12295" width="14.85546875" style="469" customWidth="1"/>
    <col min="12296" max="12296" width="11" style="469" customWidth="1"/>
    <col min="12297" max="12297" width="10.7109375" style="469" bestFit="1" customWidth="1"/>
    <col min="12298" max="12544" width="9.140625" style="469"/>
    <col min="12545" max="12545" width="4.5703125" style="469" customWidth="1"/>
    <col min="12546" max="12546" width="5.28515625" style="469" customWidth="1"/>
    <col min="12547" max="12547" width="50.5703125" style="469" customWidth="1"/>
    <col min="12548" max="12548" width="6.42578125" style="469" customWidth="1"/>
    <col min="12549" max="12549" width="9.140625" style="469"/>
    <col min="12550" max="12550" width="13" style="469" customWidth="1"/>
    <col min="12551" max="12551" width="14.85546875" style="469" customWidth="1"/>
    <col min="12552" max="12552" width="11" style="469" customWidth="1"/>
    <col min="12553" max="12553" width="10.7109375" style="469" bestFit="1" customWidth="1"/>
    <col min="12554" max="12800" width="9.140625" style="469"/>
    <col min="12801" max="12801" width="4.5703125" style="469" customWidth="1"/>
    <col min="12802" max="12802" width="5.28515625" style="469" customWidth="1"/>
    <col min="12803" max="12803" width="50.5703125" style="469" customWidth="1"/>
    <col min="12804" max="12804" width="6.42578125" style="469" customWidth="1"/>
    <col min="12805" max="12805" width="9.140625" style="469"/>
    <col min="12806" max="12806" width="13" style="469" customWidth="1"/>
    <col min="12807" max="12807" width="14.85546875" style="469" customWidth="1"/>
    <col min="12808" max="12808" width="11" style="469" customWidth="1"/>
    <col min="12809" max="12809" width="10.7109375" style="469" bestFit="1" customWidth="1"/>
    <col min="12810" max="13056" width="9.140625" style="469"/>
    <col min="13057" max="13057" width="4.5703125" style="469" customWidth="1"/>
    <col min="13058" max="13058" width="5.28515625" style="469" customWidth="1"/>
    <col min="13059" max="13059" width="50.5703125" style="469" customWidth="1"/>
    <col min="13060" max="13060" width="6.42578125" style="469" customWidth="1"/>
    <col min="13061" max="13061" width="9.140625" style="469"/>
    <col min="13062" max="13062" width="13" style="469" customWidth="1"/>
    <col min="13063" max="13063" width="14.85546875" style="469" customWidth="1"/>
    <col min="13064" max="13064" width="11" style="469" customWidth="1"/>
    <col min="13065" max="13065" width="10.7109375" style="469" bestFit="1" customWidth="1"/>
    <col min="13066" max="13312" width="9.140625" style="469"/>
    <col min="13313" max="13313" width="4.5703125" style="469" customWidth="1"/>
    <col min="13314" max="13314" width="5.28515625" style="469" customWidth="1"/>
    <col min="13315" max="13315" width="50.5703125" style="469" customWidth="1"/>
    <col min="13316" max="13316" width="6.42578125" style="469" customWidth="1"/>
    <col min="13317" max="13317" width="9.140625" style="469"/>
    <col min="13318" max="13318" width="13" style="469" customWidth="1"/>
    <col min="13319" max="13319" width="14.85546875" style="469" customWidth="1"/>
    <col min="13320" max="13320" width="11" style="469" customWidth="1"/>
    <col min="13321" max="13321" width="10.7109375" style="469" bestFit="1" customWidth="1"/>
    <col min="13322" max="13568" width="9.140625" style="469"/>
    <col min="13569" max="13569" width="4.5703125" style="469" customWidth="1"/>
    <col min="13570" max="13570" width="5.28515625" style="469" customWidth="1"/>
    <col min="13571" max="13571" width="50.5703125" style="469" customWidth="1"/>
    <col min="13572" max="13572" width="6.42578125" style="469" customWidth="1"/>
    <col min="13573" max="13573" width="9.140625" style="469"/>
    <col min="13574" max="13574" width="13" style="469" customWidth="1"/>
    <col min="13575" max="13575" width="14.85546875" style="469" customWidth="1"/>
    <col min="13576" max="13576" width="11" style="469" customWidth="1"/>
    <col min="13577" max="13577" width="10.7109375" style="469" bestFit="1" customWidth="1"/>
    <col min="13578" max="13824" width="9.140625" style="469"/>
    <col min="13825" max="13825" width="4.5703125" style="469" customWidth="1"/>
    <col min="13826" max="13826" width="5.28515625" style="469" customWidth="1"/>
    <col min="13827" max="13827" width="50.5703125" style="469" customWidth="1"/>
    <col min="13828" max="13828" width="6.42578125" style="469" customWidth="1"/>
    <col min="13829" max="13829" width="9.140625" style="469"/>
    <col min="13830" max="13830" width="13" style="469" customWidth="1"/>
    <col min="13831" max="13831" width="14.85546875" style="469" customWidth="1"/>
    <col min="13832" max="13832" width="11" style="469" customWidth="1"/>
    <col min="13833" max="13833" width="10.7109375" style="469" bestFit="1" customWidth="1"/>
    <col min="13834" max="14080" width="9.140625" style="469"/>
    <col min="14081" max="14081" width="4.5703125" style="469" customWidth="1"/>
    <col min="14082" max="14082" width="5.28515625" style="469" customWidth="1"/>
    <col min="14083" max="14083" width="50.5703125" style="469" customWidth="1"/>
    <col min="14084" max="14084" width="6.42578125" style="469" customWidth="1"/>
    <col min="14085" max="14085" width="9.140625" style="469"/>
    <col min="14086" max="14086" width="13" style="469" customWidth="1"/>
    <col min="14087" max="14087" width="14.85546875" style="469" customWidth="1"/>
    <col min="14088" max="14088" width="11" style="469" customWidth="1"/>
    <col min="14089" max="14089" width="10.7109375" style="469" bestFit="1" customWidth="1"/>
    <col min="14090" max="14336" width="9.140625" style="469"/>
    <col min="14337" max="14337" width="4.5703125" style="469" customWidth="1"/>
    <col min="14338" max="14338" width="5.28515625" style="469" customWidth="1"/>
    <col min="14339" max="14339" width="50.5703125" style="469" customWidth="1"/>
    <col min="14340" max="14340" width="6.42578125" style="469" customWidth="1"/>
    <col min="14341" max="14341" width="9.140625" style="469"/>
    <col min="14342" max="14342" width="13" style="469" customWidth="1"/>
    <col min="14343" max="14343" width="14.85546875" style="469" customWidth="1"/>
    <col min="14344" max="14344" width="11" style="469" customWidth="1"/>
    <col min="14345" max="14345" width="10.7109375" style="469" bestFit="1" customWidth="1"/>
    <col min="14346" max="14592" width="9.140625" style="469"/>
    <col min="14593" max="14593" width="4.5703125" style="469" customWidth="1"/>
    <col min="14594" max="14594" width="5.28515625" style="469" customWidth="1"/>
    <col min="14595" max="14595" width="50.5703125" style="469" customWidth="1"/>
    <col min="14596" max="14596" width="6.42578125" style="469" customWidth="1"/>
    <col min="14597" max="14597" width="9.140625" style="469"/>
    <col min="14598" max="14598" width="13" style="469" customWidth="1"/>
    <col min="14599" max="14599" width="14.85546875" style="469" customWidth="1"/>
    <col min="14600" max="14600" width="11" style="469" customWidth="1"/>
    <col min="14601" max="14601" width="10.7109375" style="469" bestFit="1" customWidth="1"/>
    <col min="14602" max="14848" width="9.140625" style="469"/>
    <col min="14849" max="14849" width="4.5703125" style="469" customWidth="1"/>
    <col min="14850" max="14850" width="5.28515625" style="469" customWidth="1"/>
    <col min="14851" max="14851" width="50.5703125" style="469" customWidth="1"/>
    <col min="14852" max="14852" width="6.42578125" style="469" customWidth="1"/>
    <col min="14853" max="14853" width="9.140625" style="469"/>
    <col min="14854" max="14854" width="13" style="469" customWidth="1"/>
    <col min="14855" max="14855" width="14.85546875" style="469" customWidth="1"/>
    <col min="14856" max="14856" width="11" style="469" customWidth="1"/>
    <col min="14857" max="14857" width="10.7109375" style="469" bestFit="1" customWidth="1"/>
    <col min="14858" max="15104" width="9.140625" style="469"/>
    <col min="15105" max="15105" width="4.5703125" style="469" customWidth="1"/>
    <col min="15106" max="15106" width="5.28515625" style="469" customWidth="1"/>
    <col min="15107" max="15107" width="50.5703125" style="469" customWidth="1"/>
    <col min="15108" max="15108" width="6.42578125" style="469" customWidth="1"/>
    <col min="15109" max="15109" width="9.140625" style="469"/>
    <col min="15110" max="15110" width="13" style="469" customWidth="1"/>
    <col min="15111" max="15111" width="14.85546875" style="469" customWidth="1"/>
    <col min="15112" max="15112" width="11" style="469" customWidth="1"/>
    <col min="15113" max="15113" width="10.7109375" style="469" bestFit="1" customWidth="1"/>
    <col min="15114" max="15360" width="9.140625" style="469"/>
    <col min="15361" max="15361" width="4.5703125" style="469" customWidth="1"/>
    <col min="15362" max="15362" width="5.28515625" style="469" customWidth="1"/>
    <col min="15363" max="15363" width="50.5703125" style="469" customWidth="1"/>
    <col min="15364" max="15364" width="6.42578125" style="469" customWidth="1"/>
    <col min="15365" max="15365" width="9.140625" style="469"/>
    <col min="15366" max="15366" width="13" style="469" customWidth="1"/>
    <col min="15367" max="15367" width="14.85546875" style="469" customWidth="1"/>
    <col min="15368" max="15368" width="11" style="469" customWidth="1"/>
    <col min="15369" max="15369" width="10.7109375" style="469" bestFit="1" customWidth="1"/>
    <col min="15370" max="15616" width="9.140625" style="469"/>
    <col min="15617" max="15617" width="4.5703125" style="469" customWidth="1"/>
    <col min="15618" max="15618" width="5.28515625" style="469" customWidth="1"/>
    <col min="15619" max="15619" width="50.5703125" style="469" customWidth="1"/>
    <col min="15620" max="15620" width="6.42578125" style="469" customWidth="1"/>
    <col min="15621" max="15621" width="9.140625" style="469"/>
    <col min="15622" max="15622" width="13" style="469" customWidth="1"/>
    <col min="15623" max="15623" width="14.85546875" style="469" customWidth="1"/>
    <col min="15624" max="15624" width="11" style="469" customWidth="1"/>
    <col min="15625" max="15625" width="10.7109375" style="469" bestFit="1" customWidth="1"/>
    <col min="15626" max="15872" width="9.140625" style="469"/>
    <col min="15873" max="15873" width="4.5703125" style="469" customWidth="1"/>
    <col min="15874" max="15874" width="5.28515625" style="469" customWidth="1"/>
    <col min="15875" max="15875" width="50.5703125" style="469" customWidth="1"/>
    <col min="15876" max="15876" width="6.42578125" style="469" customWidth="1"/>
    <col min="15877" max="15877" width="9.140625" style="469"/>
    <col min="15878" max="15878" width="13" style="469" customWidth="1"/>
    <col min="15879" max="15879" width="14.85546875" style="469" customWidth="1"/>
    <col min="15880" max="15880" width="11" style="469" customWidth="1"/>
    <col min="15881" max="15881" width="10.7109375" style="469" bestFit="1" customWidth="1"/>
    <col min="15882" max="16128" width="9.140625" style="469"/>
    <col min="16129" max="16129" width="4.5703125" style="469" customWidth="1"/>
    <col min="16130" max="16130" width="5.28515625" style="469" customWidth="1"/>
    <col min="16131" max="16131" width="50.5703125" style="469" customWidth="1"/>
    <col min="16132" max="16132" width="6.42578125" style="469" customWidth="1"/>
    <col min="16133" max="16133" width="9.140625" style="469"/>
    <col min="16134" max="16134" width="13" style="469" customWidth="1"/>
    <col min="16135" max="16135" width="14.85546875" style="469" customWidth="1"/>
    <col min="16136" max="16136" width="11" style="469" customWidth="1"/>
    <col min="16137" max="16137" width="10.7109375" style="469" bestFit="1" customWidth="1"/>
    <col min="16138" max="16384" width="9.140625" style="469"/>
  </cols>
  <sheetData>
    <row r="1" spans="1:11" s="486" customFormat="1" ht="15">
      <c r="A1" s="484"/>
      <c r="I1" s="485"/>
    </row>
    <row r="2" spans="1:11" ht="15">
      <c r="B2" s="480"/>
      <c r="C2" s="689" t="s">
        <v>673</v>
      </c>
      <c r="D2" s="481"/>
      <c r="E2" s="482"/>
      <c r="F2" s="483"/>
      <c r="G2" s="483"/>
      <c r="H2" s="467"/>
      <c r="I2" s="467"/>
      <c r="J2" s="468"/>
      <c r="K2" s="468"/>
    </row>
    <row r="3" spans="1:11" s="486" customFormat="1" ht="15">
      <c r="A3" s="484"/>
      <c r="B3" s="487"/>
      <c r="D3" s="488"/>
      <c r="E3" s="485"/>
      <c r="F3" s="489"/>
      <c r="G3" s="489"/>
      <c r="H3" s="489"/>
      <c r="I3" s="485"/>
    </row>
    <row r="4" spans="1:11" s="486" customFormat="1" ht="15">
      <c r="A4" s="484"/>
      <c r="B4" s="690"/>
      <c r="C4" s="1030" t="s">
        <v>500</v>
      </c>
      <c r="D4" s="1031"/>
      <c r="E4" s="1031"/>
      <c r="F4" s="1031"/>
      <c r="G4" s="1031"/>
      <c r="H4" s="1031"/>
      <c r="I4" s="1031"/>
    </row>
    <row r="5" spans="1:11" s="486" customFormat="1" ht="15">
      <c r="A5" s="484"/>
      <c r="B5" s="690"/>
      <c r="C5" s="690"/>
      <c r="D5" s="691"/>
      <c r="E5" s="691"/>
      <c r="F5" s="691"/>
      <c r="G5" s="691"/>
      <c r="H5" s="691"/>
      <c r="I5" s="691"/>
    </row>
    <row r="6" spans="1:11" s="486" customFormat="1" ht="12.75" customHeight="1">
      <c r="A6" s="490"/>
      <c r="B6" s="1032" t="s">
        <v>501</v>
      </c>
      <c r="C6" s="1032"/>
      <c r="D6" s="1032"/>
      <c r="E6" s="491"/>
      <c r="F6" s="492"/>
      <c r="G6" s="492"/>
      <c r="H6" s="491"/>
    </row>
    <row r="7" spans="1:11" s="486" customFormat="1" ht="12.75" customHeight="1">
      <c r="A7" s="490"/>
      <c r="B7" s="1032"/>
      <c r="C7" s="1032"/>
      <c r="D7" s="1032"/>
      <c r="E7" s="491"/>
      <c r="F7" s="492"/>
      <c r="G7" s="492"/>
      <c r="H7" s="491"/>
    </row>
    <row r="8" spans="1:11" s="486" customFormat="1" ht="12.75" customHeight="1">
      <c r="A8" s="490"/>
      <c r="B8" s="1032"/>
      <c r="C8" s="1032"/>
      <c r="D8" s="1032"/>
      <c r="E8" s="491"/>
      <c r="F8" s="492"/>
      <c r="G8" s="492"/>
      <c r="H8" s="491"/>
    </row>
    <row r="9" spans="1:11" s="486" customFormat="1" ht="12.75" customHeight="1">
      <c r="A9" s="490"/>
      <c r="B9" s="1032"/>
      <c r="C9" s="1032"/>
      <c r="D9" s="1032"/>
      <c r="E9" s="491"/>
      <c r="F9" s="492"/>
      <c r="G9" s="492"/>
      <c r="H9" s="491"/>
    </row>
    <row r="10" spans="1:11" s="486" customFormat="1" ht="12.75" customHeight="1">
      <c r="A10" s="490"/>
      <c r="B10" s="1029" t="s">
        <v>502</v>
      </c>
      <c r="C10" s="1029"/>
      <c r="D10" s="1029"/>
      <c r="E10" s="493"/>
      <c r="F10" s="494"/>
      <c r="G10" s="494"/>
      <c r="H10" s="493"/>
    </row>
    <row r="11" spans="1:11" s="486" customFormat="1" ht="12.75" customHeight="1">
      <c r="A11" s="490"/>
      <c r="B11" s="1029"/>
      <c r="C11" s="1029"/>
      <c r="D11" s="1029"/>
      <c r="E11" s="493"/>
      <c r="F11" s="494"/>
      <c r="G11" s="494"/>
      <c r="H11" s="493"/>
    </row>
    <row r="12" spans="1:11" s="486" customFormat="1" ht="12.75" customHeight="1">
      <c r="A12" s="490"/>
      <c r="B12" s="1029"/>
      <c r="C12" s="1029"/>
      <c r="D12" s="1029"/>
      <c r="E12" s="493"/>
      <c r="F12" s="494"/>
      <c r="G12" s="494"/>
      <c r="H12" s="493"/>
    </row>
    <row r="13" spans="1:11" s="486" customFormat="1" ht="12.75" customHeight="1">
      <c r="A13" s="490"/>
      <c r="B13" s="1029"/>
      <c r="C13" s="1029"/>
      <c r="D13" s="1029"/>
      <c r="E13" s="493"/>
      <c r="F13" s="494"/>
      <c r="G13" s="494"/>
      <c r="H13" s="493"/>
    </row>
    <row r="14" spans="1:11" s="486" customFormat="1" ht="12.75" customHeight="1">
      <c r="A14" s="490"/>
      <c r="B14" s="1029"/>
      <c r="C14" s="1029"/>
      <c r="D14" s="1029"/>
      <c r="E14" s="493"/>
      <c r="F14" s="494"/>
      <c r="G14" s="494"/>
      <c r="H14" s="493"/>
    </row>
    <row r="15" spans="1:11" s="486" customFormat="1" ht="12.75" customHeight="1">
      <c r="A15" s="490"/>
      <c r="B15" s="1029"/>
      <c r="C15" s="1029"/>
      <c r="D15" s="1029"/>
      <c r="E15" s="493"/>
      <c r="F15" s="494"/>
      <c r="G15" s="494"/>
      <c r="H15" s="493"/>
    </row>
    <row r="16" spans="1:11" s="486" customFormat="1" ht="12.75" customHeight="1">
      <c r="A16" s="490"/>
      <c r="B16" s="1029"/>
      <c r="C16" s="1029"/>
      <c r="D16" s="1029"/>
      <c r="E16" s="493"/>
      <c r="F16" s="494"/>
      <c r="G16" s="494"/>
      <c r="H16" s="493"/>
    </row>
    <row r="17" spans="1:8" s="486" customFormat="1" ht="12.75" customHeight="1">
      <c r="A17" s="490"/>
      <c r="B17" s="1029"/>
      <c r="C17" s="1029"/>
      <c r="D17" s="1029"/>
      <c r="E17" s="493"/>
      <c r="F17" s="494"/>
      <c r="G17" s="494"/>
      <c r="H17" s="493"/>
    </row>
    <row r="18" spans="1:8" s="486" customFormat="1" ht="12.75" customHeight="1">
      <c r="A18" s="490"/>
      <c r="B18" s="1029"/>
      <c r="C18" s="1029"/>
      <c r="D18" s="1029"/>
      <c r="E18" s="493"/>
      <c r="F18" s="494"/>
      <c r="G18" s="494"/>
      <c r="H18" s="493"/>
    </row>
    <row r="19" spans="1:8" s="486" customFormat="1" ht="12.75" customHeight="1">
      <c r="A19" s="490"/>
      <c r="B19" s="1029"/>
      <c r="C19" s="1029"/>
      <c r="D19" s="1029"/>
      <c r="E19" s="493"/>
      <c r="F19" s="494"/>
      <c r="G19" s="494"/>
      <c r="H19" s="493"/>
    </row>
    <row r="20" spans="1:8" s="486" customFormat="1" ht="12.75" customHeight="1">
      <c r="A20" s="490"/>
      <c r="B20" s="1029"/>
      <c r="C20" s="1029"/>
      <c r="D20" s="1029"/>
      <c r="E20" s="493"/>
      <c r="F20" s="494"/>
      <c r="G20" s="494"/>
      <c r="H20" s="494"/>
    </row>
    <row r="21" spans="1:8" s="486" customFormat="1" ht="12.75" customHeight="1">
      <c r="A21" s="490"/>
      <c r="B21" s="1029"/>
      <c r="C21" s="1029"/>
      <c r="D21" s="1029"/>
      <c r="E21" s="493"/>
      <c r="F21" s="494"/>
      <c r="G21" s="494"/>
      <c r="H21" s="494"/>
    </row>
    <row r="22" spans="1:8" s="486" customFormat="1" ht="12.75" customHeight="1">
      <c r="A22" s="490"/>
      <c r="B22" s="1033" t="s">
        <v>503</v>
      </c>
      <c r="C22" s="1033"/>
      <c r="D22" s="1033"/>
      <c r="E22" s="495"/>
      <c r="F22" s="494"/>
      <c r="G22" s="494"/>
      <c r="H22" s="495"/>
    </row>
    <row r="23" spans="1:8" s="486" customFormat="1" ht="12.75" customHeight="1">
      <c r="A23" s="490"/>
      <c r="B23" s="1033"/>
      <c r="C23" s="1033"/>
      <c r="D23" s="1033"/>
      <c r="E23" s="495"/>
      <c r="F23" s="494"/>
      <c r="G23" s="494"/>
      <c r="H23" s="495"/>
    </row>
    <row r="24" spans="1:8" s="486" customFormat="1" ht="12.75" customHeight="1">
      <c r="A24" s="490"/>
      <c r="B24" s="1033"/>
      <c r="C24" s="1033"/>
      <c r="D24" s="1033"/>
      <c r="E24" s="495"/>
      <c r="F24" s="494"/>
      <c r="G24" s="494"/>
      <c r="H24" s="495"/>
    </row>
    <row r="25" spans="1:8" s="486" customFormat="1" ht="12.75" customHeight="1">
      <c r="A25" s="490"/>
      <c r="B25" s="1033"/>
      <c r="C25" s="1033"/>
      <c r="D25" s="1033"/>
      <c r="E25" s="495"/>
      <c r="F25" s="494"/>
      <c r="G25" s="494"/>
      <c r="H25" s="495"/>
    </row>
    <row r="26" spans="1:8" s="486" customFormat="1" ht="12.75" customHeight="1">
      <c r="A26" s="490"/>
      <c r="B26" s="1033"/>
      <c r="C26" s="1033"/>
      <c r="D26" s="1033"/>
      <c r="E26" s="495"/>
      <c r="F26" s="494"/>
      <c r="G26" s="494"/>
      <c r="H26" s="495"/>
    </row>
    <row r="27" spans="1:8" s="486" customFormat="1" ht="12.75" customHeight="1">
      <c r="A27" s="490"/>
      <c r="B27" s="1033" t="s">
        <v>504</v>
      </c>
      <c r="C27" s="1033"/>
      <c r="D27" s="1033"/>
      <c r="E27" s="495"/>
      <c r="F27" s="494"/>
      <c r="G27" s="494"/>
      <c r="H27" s="495"/>
    </row>
    <row r="28" spans="1:8" s="486" customFormat="1" ht="12.75" customHeight="1">
      <c r="A28" s="490"/>
      <c r="B28" s="1033"/>
      <c r="C28" s="1033"/>
      <c r="D28" s="1033"/>
      <c r="E28" s="495"/>
      <c r="F28" s="494"/>
      <c r="G28" s="494"/>
      <c r="H28" s="495"/>
    </row>
    <row r="29" spans="1:8" s="486" customFormat="1" ht="12.75" customHeight="1">
      <c r="A29" s="490"/>
      <c r="B29" s="1033"/>
      <c r="C29" s="1033"/>
      <c r="D29" s="1033"/>
      <c r="E29" s="495"/>
      <c r="F29" s="494"/>
      <c r="G29" s="494"/>
      <c r="H29" s="495"/>
    </row>
    <row r="30" spans="1:8" s="486" customFormat="1" ht="12.75" customHeight="1">
      <c r="A30" s="490"/>
      <c r="B30" s="1033"/>
      <c r="C30" s="1033"/>
      <c r="D30" s="1033"/>
      <c r="E30" s="495"/>
      <c r="F30" s="494"/>
      <c r="G30" s="494"/>
      <c r="H30" s="495"/>
    </row>
    <row r="31" spans="1:8" s="486" customFormat="1" ht="12.75" customHeight="1">
      <c r="A31" s="490"/>
      <c r="B31" s="1033"/>
      <c r="C31" s="1033"/>
      <c r="D31" s="1033"/>
      <c r="E31" s="495"/>
      <c r="F31" s="494"/>
      <c r="G31" s="494"/>
      <c r="H31" s="494"/>
    </row>
    <row r="32" spans="1:8" s="486" customFormat="1" ht="12.75" customHeight="1">
      <c r="A32" s="490"/>
      <c r="B32" s="1029" t="s">
        <v>505</v>
      </c>
      <c r="C32" s="1029"/>
      <c r="D32" s="1029"/>
      <c r="E32" s="493"/>
      <c r="F32" s="494"/>
      <c r="G32" s="494"/>
      <c r="H32" s="493"/>
    </row>
    <row r="33" spans="1:8" s="486" customFormat="1" ht="12.75" customHeight="1">
      <c r="A33" s="490"/>
      <c r="B33" s="1029"/>
      <c r="C33" s="1029"/>
      <c r="D33" s="1029"/>
      <c r="E33" s="493"/>
      <c r="F33" s="494"/>
      <c r="G33" s="494"/>
      <c r="H33" s="493"/>
    </row>
    <row r="34" spans="1:8" s="486" customFormat="1" ht="12.75" customHeight="1">
      <c r="A34" s="490"/>
      <c r="B34" s="1029"/>
      <c r="C34" s="1029"/>
      <c r="D34" s="1029"/>
      <c r="E34" s="493"/>
      <c r="F34" s="494"/>
      <c r="G34" s="494"/>
      <c r="H34" s="493"/>
    </row>
    <row r="35" spans="1:8" s="486" customFormat="1" ht="12.75" customHeight="1">
      <c r="A35" s="490"/>
      <c r="B35" s="1029"/>
      <c r="C35" s="1029"/>
      <c r="D35" s="1029"/>
      <c r="E35" s="493"/>
      <c r="F35" s="494"/>
      <c r="G35" s="494"/>
      <c r="H35" s="493"/>
    </row>
    <row r="36" spans="1:8" s="486" customFormat="1" ht="12.75" customHeight="1">
      <c r="A36" s="490"/>
      <c r="B36" s="1033" t="s">
        <v>506</v>
      </c>
      <c r="C36" s="1033"/>
      <c r="D36" s="1033"/>
      <c r="E36" s="495"/>
      <c r="F36" s="494"/>
      <c r="G36" s="494"/>
      <c r="H36" s="495"/>
    </row>
    <row r="37" spans="1:8" s="486" customFormat="1" ht="12.75" customHeight="1">
      <c r="A37" s="490"/>
      <c r="B37" s="1033"/>
      <c r="C37" s="1033"/>
      <c r="D37" s="1033"/>
      <c r="E37" s="495"/>
      <c r="F37" s="494"/>
      <c r="G37" s="494"/>
      <c r="H37" s="495"/>
    </row>
    <row r="38" spans="1:8" s="486" customFormat="1" ht="12.75" customHeight="1">
      <c r="A38" s="490"/>
      <c r="B38" s="1033"/>
      <c r="C38" s="1033"/>
      <c r="D38" s="1033"/>
      <c r="E38" s="495"/>
      <c r="F38" s="494"/>
      <c r="G38" s="494"/>
      <c r="H38" s="495"/>
    </row>
    <row r="39" spans="1:8" s="486" customFormat="1" ht="12.75" customHeight="1">
      <c r="A39" s="490"/>
      <c r="B39" s="1033"/>
      <c r="C39" s="1033"/>
      <c r="D39" s="1033"/>
      <c r="E39" s="495"/>
      <c r="F39" s="494"/>
      <c r="G39" s="494"/>
      <c r="H39" s="495"/>
    </row>
    <row r="40" spans="1:8" s="486" customFormat="1" ht="12.75" customHeight="1">
      <c r="A40" s="490"/>
      <c r="B40" s="1033"/>
      <c r="C40" s="1033"/>
      <c r="D40" s="1033"/>
      <c r="E40" s="495"/>
      <c r="F40" s="494"/>
      <c r="G40" s="494"/>
      <c r="H40" s="495"/>
    </row>
    <row r="41" spans="1:8" s="486" customFormat="1" ht="12.75" customHeight="1">
      <c r="A41" s="490"/>
      <c r="B41" s="1029" t="s">
        <v>507</v>
      </c>
      <c r="C41" s="1029"/>
      <c r="D41" s="1029"/>
      <c r="E41" s="493"/>
      <c r="F41" s="494"/>
      <c r="G41" s="494"/>
      <c r="H41" s="493"/>
    </row>
    <row r="42" spans="1:8" s="486" customFormat="1" ht="12.75" customHeight="1">
      <c r="A42" s="490"/>
      <c r="B42" s="1029"/>
      <c r="C42" s="1029"/>
      <c r="D42" s="1029"/>
      <c r="E42" s="493"/>
      <c r="F42" s="494"/>
      <c r="G42" s="494"/>
      <c r="H42" s="493"/>
    </row>
    <row r="43" spans="1:8" s="486" customFormat="1" ht="12.75" customHeight="1">
      <c r="A43" s="490"/>
      <c r="B43" s="1029"/>
      <c r="C43" s="1029"/>
      <c r="D43" s="1029"/>
      <c r="E43" s="493"/>
      <c r="F43" s="494"/>
      <c r="G43" s="494"/>
      <c r="H43" s="493"/>
    </row>
    <row r="44" spans="1:8" s="486" customFormat="1" ht="12.75" customHeight="1">
      <c r="A44" s="490"/>
      <c r="B44" s="1029"/>
      <c r="C44" s="1029"/>
      <c r="D44" s="1029"/>
      <c r="E44" s="493"/>
      <c r="F44" s="494"/>
      <c r="G44" s="494"/>
      <c r="H44" s="493"/>
    </row>
    <row r="45" spans="1:8" s="486" customFormat="1" ht="12.75" customHeight="1">
      <c r="A45" s="490"/>
      <c r="B45" s="1033" t="s">
        <v>508</v>
      </c>
      <c r="C45" s="1033"/>
      <c r="D45" s="1033"/>
      <c r="E45" s="495"/>
      <c r="F45" s="494"/>
      <c r="G45" s="494"/>
      <c r="H45" s="495"/>
    </row>
    <row r="46" spans="1:8" s="486" customFormat="1" ht="12.75" customHeight="1">
      <c r="A46" s="490"/>
      <c r="B46" s="1033"/>
      <c r="C46" s="1033"/>
      <c r="D46" s="1033"/>
      <c r="E46" s="495"/>
      <c r="F46" s="494"/>
      <c r="G46" s="494"/>
      <c r="H46" s="495"/>
    </row>
    <row r="47" spans="1:8" s="486" customFormat="1" ht="12.75" customHeight="1">
      <c r="A47" s="490"/>
      <c r="B47" s="1033"/>
      <c r="C47" s="1033"/>
      <c r="D47" s="1033"/>
      <c r="E47" s="495"/>
      <c r="F47" s="494"/>
      <c r="G47" s="494"/>
      <c r="H47" s="495"/>
    </row>
    <row r="48" spans="1:8" s="486" customFormat="1" ht="12.75" customHeight="1">
      <c r="A48" s="490"/>
      <c r="B48" s="1033"/>
      <c r="C48" s="1033"/>
      <c r="D48" s="1033"/>
      <c r="E48" s="495"/>
      <c r="F48" s="494"/>
      <c r="G48" s="494"/>
      <c r="H48" s="495"/>
    </row>
    <row r="49" spans="1:13" s="486" customFormat="1" ht="12.75" customHeight="1">
      <c r="A49" s="490"/>
      <c r="B49" s="1033"/>
      <c r="C49" s="1033"/>
      <c r="D49" s="1033"/>
      <c r="E49" s="495"/>
      <c r="F49" s="494"/>
      <c r="G49" s="494"/>
      <c r="H49" s="495"/>
    </row>
    <row r="50" spans="1:13" s="486" customFormat="1" ht="12.75" customHeight="1">
      <c r="A50" s="490"/>
      <c r="B50" s="1033" t="s">
        <v>509</v>
      </c>
      <c r="C50" s="1033"/>
      <c r="D50" s="1033"/>
      <c r="E50" s="495"/>
      <c r="F50" s="494"/>
      <c r="G50" s="494"/>
      <c r="H50" s="495"/>
    </row>
    <row r="51" spans="1:13" s="486" customFormat="1">
      <c r="A51" s="490"/>
      <c r="B51" s="1033"/>
      <c r="C51" s="1033"/>
      <c r="D51" s="1033"/>
      <c r="E51" s="495"/>
      <c r="F51" s="494"/>
      <c r="G51" s="494"/>
      <c r="H51" s="495"/>
    </row>
    <row r="52" spans="1:13" s="486" customFormat="1">
      <c r="A52" s="490"/>
      <c r="B52" s="1033"/>
      <c r="C52" s="1033"/>
      <c r="D52" s="1033"/>
      <c r="E52" s="495"/>
      <c r="F52" s="494"/>
      <c r="G52" s="494"/>
      <c r="H52" s="495"/>
    </row>
    <row r="53" spans="1:13" s="486" customFormat="1">
      <c r="A53" s="490"/>
      <c r="B53" s="1033"/>
      <c r="C53" s="1033"/>
      <c r="D53" s="1033"/>
      <c r="E53" s="495"/>
      <c r="F53" s="494"/>
      <c r="G53" s="494"/>
      <c r="H53" s="495"/>
    </row>
    <row r="54" spans="1:13" s="486" customFormat="1">
      <c r="A54" s="490"/>
      <c r="B54" s="496"/>
      <c r="C54" s="497"/>
      <c r="D54" s="498"/>
      <c r="E54" s="497"/>
      <c r="F54" s="499"/>
      <c r="G54" s="499"/>
      <c r="H54" s="499"/>
    </row>
    <row r="55" spans="1:13" s="486" customFormat="1" ht="12.75" customHeight="1">
      <c r="A55" s="490"/>
      <c r="B55" s="1029" t="s">
        <v>510</v>
      </c>
      <c r="C55" s="1029"/>
      <c r="D55" s="1029"/>
      <c r="E55" s="493"/>
      <c r="F55" s="494"/>
      <c r="G55" s="494"/>
      <c r="H55" s="493"/>
    </row>
    <row r="56" spans="1:13" s="486" customFormat="1" ht="12.75" customHeight="1">
      <c r="A56" s="490"/>
      <c r="B56" s="1029"/>
      <c r="C56" s="1029"/>
      <c r="D56" s="1029"/>
      <c r="E56" s="493"/>
      <c r="F56" s="494"/>
      <c r="G56" s="494"/>
      <c r="H56" s="493"/>
    </row>
    <row r="57" spans="1:13" s="486" customFormat="1">
      <c r="A57" s="490"/>
      <c r="B57" s="496"/>
      <c r="C57" s="497"/>
      <c r="D57" s="498"/>
      <c r="E57" s="497"/>
      <c r="F57" s="499"/>
      <c r="G57" s="499"/>
      <c r="H57" s="499"/>
    </row>
    <row r="58" spans="1:13" s="486" customFormat="1" ht="12.75" customHeight="1">
      <c r="A58" s="490"/>
      <c r="B58" s="1029" t="s">
        <v>511</v>
      </c>
      <c r="C58" s="1029"/>
      <c r="D58" s="1029"/>
      <c r="E58" s="493"/>
      <c r="F58" s="494"/>
      <c r="G58" s="494"/>
      <c r="H58" s="493"/>
    </row>
    <row r="59" spans="1:13" s="486" customFormat="1" ht="12.75" customHeight="1">
      <c r="A59" s="490"/>
      <c r="B59" s="1029"/>
      <c r="C59" s="1029"/>
      <c r="D59" s="1029"/>
      <c r="E59" s="493"/>
      <c r="F59" s="494"/>
      <c r="G59" s="494"/>
      <c r="H59" s="493"/>
    </row>
    <row r="60" spans="1:13" s="486" customFormat="1">
      <c r="A60" s="490"/>
      <c r="B60" s="1029" t="s">
        <v>512</v>
      </c>
      <c r="C60" s="1029"/>
      <c r="D60" s="1029"/>
      <c r="E60" s="1029"/>
      <c r="F60" s="1029"/>
      <c r="G60" s="1029"/>
      <c r="H60" s="1029"/>
    </row>
    <row r="61" spans="1:13" s="486" customFormat="1">
      <c r="A61" s="490"/>
      <c r="B61" s="498" t="s">
        <v>1536</v>
      </c>
      <c r="C61" s="497"/>
      <c r="D61" s="498"/>
      <c r="E61" s="497"/>
      <c r="F61" s="499"/>
      <c r="G61" s="499"/>
      <c r="H61" s="499"/>
    </row>
    <row r="62" spans="1:13" s="486" customFormat="1">
      <c r="A62" s="490"/>
      <c r="B62" s="498" t="s">
        <v>1537</v>
      </c>
      <c r="C62" s="497"/>
      <c r="D62" s="498"/>
      <c r="E62" s="497"/>
      <c r="F62" s="499"/>
      <c r="G62" s="499"/>
      <c r="H62" s="499"/>
    </row>
    <row r="63" spans="1:13">
      <c r="B63" s="463">
        <f>IF(A63="*",INT(MAX(#REF!)+1), IF(A63="**",ROUNDDOWN(MAX(#REF!)+0.01,2), IF(A63="***",MAX(#REF!)+0.01,0)))</f>
        <v>0</v>
      </c>
      <c r="F63" s="1036" t="s">
        <v>454</v>
      </c>
      <c r="G63" s="1036"/>
    </row>
    <row r="64" spans="1:13" ht="15" customHeight="1">
      <c r="B64" s="472" t="s">
        <v>496</v>
      </c>
      <c r="C64" s="473" t="s">
        <v>497</v>
      </c>
      <c r="D64" s="474" t="s">
        <v>498</v>
      </c>
      <c r="E64" s="475" t="s">
        <v>499</v>
      </c>
      <c r="F64" s="476" t="s">
        <v>674</v>
      </c>
      <c r="G64" s="476" t="s">
        <v>675</v>
      </c>
      <c r="L64" s="468"/>
      <c r="M64" s="468"/>
    </row>
    <row r="65" spans="1:8" s="468" customFormat="1" ht="13.5" thickBot="1">
      <c r="B65" s="500"/>
      <c r="C65" s="464"/>
      <c r="D65" s="501"/>
      <c r="E65" s="502"/>
      <c r="F65" s="503"/>
      <c r="G65" s="503"/>
    </row>
    <row r="66" spans="1:8" s="504" customFormat="1" ht="13.5" thickBot="1">
      <c r="A66" s="504" t="s">
        <v>513</v>
      </c>
      <c r="B66" s="505">
        <v>1</v>
      </c>
      <c r="C66" s="506" t="s">
        <v>514</v>
      </c>
      <c r="D66" s="507"/>
      <c r="E66" s="508"/>
      <c r="F66" s="509"/>
      <c r="G66" s="510"/>
    </row>
    <row r="67" spans="1:8">
      <c r="B67" s="511"/>
      <c r="C67" s="512"/>
      <c r="D67" s="513"/>
      <c r="E67" s="514"/>
      <c r="F67" s="479"/>
      <c r="G67" s="515"/>
    </row>
    <row r="68" spans="1:8" ht="12.75" customHeight="1">
      <c r="A68" s="468" t="s">
        <v>515</v>
      </c>
      <c r="B68" s="500">
        <f>IF(A68="*",INT(MAX(B$33:B67)+1), IF(A68="**",ROUNDDOWN(MAX(B$33:B67)+0.01,2), IF(A68="***",MAX(B$33:B67)+0.01,0)))</f>
        <v>1.01</v>
      </c>
      <c r="C68" s="1035" t="s">
        <v>516</v>
      </c>
      <c r="D68" s="516"/>
      <c r="E68" s="516"/>
      <c r="F68" s="483"/>
      <c r="G68" s="517">
        <f>IF(N(D68)=0,0,"Kn")</f>
        <v>0</v>
      </c>
      <c r="H68" s="483">
        <f>IF(N(D68)=0,0,F68*D68)</f>
        <v>0</v>
      </c>
    </row>
    <row r="69" spans="1:8">
      <c r="A69" s="481"/>
      <c r="B69" s="500">
        <f>IF(A69="*",INT(MAX(B$33:B68)+1), IF(A69="**",ROUNDDOWN(MAX(B$33:B68)+0.01,2), IF(A69="***",MAX(B$33:B68)+0.01,0)))</f>
        <v>0</v>
      </c>
      <c r="C69" s="1035"/>
      <c r="D69" s="516"/>
      <c r="E69" s="516"/>
      <c r="F69" s="483"/>
      <c r="G69" s="517">
        <f>IF(N(D69)=0,0,"Kn")</f>
        <v>0</v>
      </c>
      <c r="H69" s="483">
        <f>IF(N(D69)=0,0,F69*D69)</f>
        <v>0</v>
      </c>
    </row>
    <row r="70" spans="1:8">
      <c r="A70" s="481"/>
      <c r="B70" s="500">
        <f>IF(A70="*",INT(MAX(B$33:B69)+1), IF(A70="**",ROUNDDOWN(MAX(B$33:B69)+0.01,2), IF(A70="***",MAX(B$33:B69)+0.01,0)))</f>
        <v>0</v>
      </c>
      <c r="C70" s="1035"/>
      <c r="D70" s="516"/>
      <c r="E70" s="516"/>
      <c r="F70" s="483"/>
      <c r="G70" s="517">
        <f>IF(N(D70)=0,0,"Kn")</f>
        <v>0</v>
      </c>
      <c r="H70" s="483">
        <f>IF(N(D70)=0,0,F70*D70)</f>
        <v>0</v>
      </c>
    </row>
    <row r="71" spans="1:8">
      <c r="A71" s="481"/>
      <c r="B71" s="500">
        <f>IF(A71="*",INT(MAX(B$33:B70)+1), IF(A71="**",ROUNDDOWN(MAX(B$33:B70)+0.01,2), IF(A71="***",MAX(B$33:B70)+0.01,0)))</f>
        <v>0</v>
      </c>
      <c r="C71" s="1035"/>
      <c r="D71" s="516"/>
      <c r="E71" s="516"/>
      <c r="F71" s="483"/>
      <c r="G71" s="517"/>
      <c r="H71" s="483"/>
    </row>
    <row r="72" spans="1:8" s="497" customFormat="1">
      <c r="A72" s="498"/>
      <c r="B72" s="500">
        <f>IF(A72="*",INT(MAX(B$32:B71)+1), IF(A72="**",ROUNDDOWN(MAX(B$32:B71)+0.01,2), IF(A72="***",MAX(B$32:B71)+0.01,0)))</f>
        <v>0</v>
      </c>
      <c r="C72" s="518" t="s">
        <v>517</v>
      </c>
      <c r="D72" s="519" t="s">
        <v>217</v>
      </c>
      <c r="E72" s="520">
        <v>10</v>
      </c>
      <c r="F72" s="521">
        <v>0</v>
      </c>
      <c r="G72" s="522"/>
      <c r="H72" s="499">
        <f>IF(N(D72)=0,0,F72*D72)</f>
        <v>0</v>
      </c>
    </row>
    <row r="73" spans="1:8" s="497" customFormat="1">
      <c r="A73" s="498"/>
      <c r="B73" s="500">
        <f>IF(A73="*",INT(MAX(B$33:B72)+1), IF(A73="**",ROUNDDOWN(MAX(B$33:B72)+0.01,2), IF(A73="***",MAX(B$33:B72)+0.01,0)))</f>
        <v>0</v>
      </c>
      <c r="C73" s="518"/>
      <c r="D73" s="518"/>
      <c r="E73" s="523"/>
      <c r="F73" s="499"/>
      <c r="G73" s="523"/>
      <c r="H73" s="499"/>
    </row>
    <row r="74" spans="1:8" ht="12.75" customHeight="1">
      <c r="A74" s="468" t="s">
        <v>515</v>
      </c>
      <c r="B74" s="500">
        <f>IF(A74="*",INT(MAX(B$33:B73)+1), IF(A74="**",ROUNDDOWN(MAX(B$33:B73)+0.01,2), IF(A74="***",MAX(B$33:B73)+0.01,0)))</f>
        <v>1.02</v>
      </c>
      <c r="C74" s="1035" t="s">
        <v>676</v>
      </c>
      <c r="D74" s="516"/>
      <c r="E74" s="516"/>
      <c r="F74" s="483"/>
      <c r="G74" s="517">
        <f>IF(N(D74)=0,0,"Kn")</f>
        <v>0</v>
      </c>
      <c r="H74" s="483"/>
    </row>
    <row r="75" spans="1:8">
      <c r="B75" s="500">
        <f>IF(A75="*",INT(MAX(B$33:B74)+1), IF(A75="**",ROUNDDOWN(MAX(B$33:B74)+0.01,2), IF(A75="***",MAX(B$33:B74)+0.01,0)))</f>
        <v>0</v>
      </c>
      <c r="C75" s="1035"/>
      <c r="D75" s="516"/>
      <c r="E75" s="516"/>
      <c r="F75" s="483"/>
      <c r="G75" s="517">
        <f>IF(N(D75)=0,0,"Kn")</f>
        <v>0</v>
      </c>
      <c r="H75" s="483"/>
    </row>
    <row r="76" spans="1:8">
      <c r="B76" s="500">
        <f>IF(A76="*",INT(MAX(B$33:B75)+1), IF(A76="**",ROUNDDOWN(MAX(B$33:B75)+0.01,2), IF(A76="***",MAX(B$33:B75)+0.01,0)))</f>
        <v>0</v>
      </c>
      <c r="C76" s="1035"/>
      <c r="D76" s="516"/>
      <c r="E76" s="516"/>
      <c r="F76" s="483"/>
      <c r="G76" s="517">
        <f>IF(N(D76)=0,0,"Kn")</f>
        <v>0</v>
      </c>
      <c r="H76" s="483"/>
    </row>
    <row r="77" spans="1:8">
      <c r="B77" s="500">
        <f>IF(A77="*",INT(MAX(B$33:B76)+1), IF(A77="**",ROUNDDOWN(MAX(B$33:B76)+0.01,2), IF(A77="***",MAX(B$33:B76)+0.01,0)))</f>
        <v>0</v>
      </c>
      <c r="C77" s="1035"/>
      <c r="D77" s="516"/>
      <c r="E77" s="516"/>
      <c r="F77" s="483"/>
      <c r="G77" s="517">
        <f>IF(N(D77)=0,0,"Kn")</f>
        <v>0</v>
      </c>
      <c r="H77" s="483"/>
    </row>
    <row r="78" spans="1:8">
      <c r="B78" s="500">
        <f>IF(A78="*",INT(MAX(B$33:B77)+1), IF(A78="**",ROUNDDOWN(MAX(B$33:B77)+0.01,2), IF(A78="***",MAX(B$33:B77)+0.01,0)))</f>
        <v>0</v>
      </c>
      <c r="C78" s="1035"/>
      <c r="D78" s="516"/>
      <c r="E78" s="516"/>
      <c r="F78" s="483"/>
      <c r="G78" s="517">
        <f>IF(N(D78)=0,0,"Kn")</f>
        <v>0</v>
      </c>
      <c r="H78" s="483"/>
    </row>
    <row r="79" spans="1:8">
      <c r="B79" s="500">
        <f>IF(A79="*",INT(MAX(B$33:B78)+1), IF(A79="**",ROUNDDOWN(MAX(B$33:B78)+0.01,2), IF(A79="***",MAX(B$33:B78)+0.01,0)))</f>
        <v>0</v>
      </c>
      <c r="C79" s="1035"/>
      <c r="D79" s="516"/>
      <c r="E79" s="516"/>
      <c r="F79" s="483"/>
      <c r="G79" s="517"/>
      <c r="H79" s="483"/>
    </row>
    <row r="80" spans="1:8">
      <c r="B80" s="500">
        <f>IF(A80="*",INT(MAX(B$33:B79)+1), IF(A80="**",ROUNDDOWN(MAX(B$33:B79)+0.01,2), IF(A80="***",MAX(B$33:B79)+0.01,0)))</f>
        <v>0</v>
      </c>
      <c r="C80" s="1035"/>
      <c r="D80" s="516"/>
      <c r="E80" s="516"/>
      <c r="F80" s="483"/>
      <c r="G80" s="517"/>
      <c r="H80" s="483"/>
    </row>
    <row r="81" spans="1:8">
      <c r="B81" s="500">
        <f>IF(A81="*",INT(MAX(B$33:B80)+1), IF(A81="**",ROUNDDOWN(MAX(B$33:B80)+0.01,2), IF(A81="***",MAX(B$33:B80)+0.01,0)))</f>
        <v>0</v>
      </c>
      <c r="C81" s="1035"/>
      <c r="D81" s="516"/>
      <c r="E81" s="516"/>
      <c r="F81" s="483"/>
      <c r="G81" s="517"/>
      <c r="H81" s="483"/>
    </row>
    <row r="82" spans="1:8">
      <c r="B82" s="500">
        <f>IF(A82="*",INT(MAX(B$33:B81)+1), IF(A82="**",ROUNDDOWN(MAX(B$33:B81)+0.01,2), IF(A82="***",MAX(B$33:B81)+0.01,0)))</f>
        <v>0</v>
      </c>
      <c r="C82" s="1035"/>
      <c r="D82" s="516"/>
      <c r="E82" s="516"/>
      <c r="F82" s="483"/>
      <c r="G82" s="517"/>
      <c r="H82" s="483"/>
    </row>
    <row r="83" spans="1:8" ht="13.5" customHeight="1">
      <c r="B83" s="500">
        <f>IF(A83="*",INT(MAX(B$33:B82)+1), IF(A83="**",ROUNDDOWN(MAX(B$33:B82)+0.01,2), IF(A83="***",MAX(B$33:B82)+0.01,0)))</f>
        <v>0</v>
      </c>
      <c r="C83" s="1035"/>
      <c r="D83" s="516"/>
      <c r="E83" s="516"/>
      <c r="F83" s="483"/>
      <c r="G83" s="517"/>
      <c r="H83" s="483"/>
    </row>
    <row r="84" spans="1:8" s="497" customFormat="1">
      <c r="A84" s="498"/>
      <c r="B84" s="500">
        <f>IF(A84="*",INT(MAX(B$32:B82)+1), IF(A84="**",ROUNDDOWN(MAX(B$32:B82)+0.01,2), IF(A84="***",MAX(B$32:B82)+0.01,0)))</f>
        <v>0</v>
      </c>
      <c r="C84" s="518" t="s">
        <v>517</v>
      </c>
      <c r="D84" s="519" t="s">
        <v>217</v>
      </c>
      <c r="E84" s="520">
        <v>10</v>
      </c>
      <c r="F84" s="521">
        <v>0</v>
      </c>
      <c r="G84" s="522"/>
      <c r="H84" s="499">
        <f>IF(N(D84)=0,0,F84*D84)</f>
        <v>0</v>
      </c>
    </row>
    <row r="85" spans="1:8">
      <c r="B85" s="500">
        <f>IF(A85="*",INT(MAX(B$33:B83)+1), IF(A85="**",ROUNDDOWN(MAX(B$33:B83)+0.01,2), IF(A85="***",MAX(B$33:B83)+0.01,0)))</f>
        <v>0</v>
      </c>
      <c r="C85" s="512"/>
      <c r="D85" s="513"/>
      <c r="E85" s="514"/>
      <c r="F85" s="479"/>
      <c r="G85" s="515"/>
    </row>
    <row r="86" spans="1:8" ht="12.75" customHeight="1">
      <c r="A86" s="468" t="s">
        <v>515</v>
      </c>
      <c r="B86" s="500">
        <f>IF(A86="*",INT(MAX(B$33:B85)+1), IF(A86="**",ROUNDDOWN(MAX(B$33:B85)+0.01,2), IF(A86="***",MAX(B$33:B85)+0.01,0)))</f>
        <v>1.03</v>
      </c>
      <c r="C86" s="1034" t="s">
        <v>677</v>
      </c>
      <c r="D86" s="524"/>
      <c r="E86" s="524"/>
      <c r="F86" s="483"/>
      <c r="G86" s="469"/>
      <c r="H86" s="483"/>
    </row>
    <row r="87" spans="1:8">
      <c r="B87" s="500">
        <f>IF(A87="*",INT(MAX(B$33:B86)+1), IF(A87="**",ROUNDDOWN(MAX(B$33:B86)+0.01,2), IF(A87="***",MAX(B$33:B86)+0.01,0)))</f>
        <v>0</v>
      </c>
      <c r="C87" s="1034"/>
      <c r="D87" s="524"/>
      <c r="E87" s="524"/>
      <c r="F87" s="483"/>
      <c r="G87" s="469"/>
      <c r="H87" s="525"/>
    </row>
    <row r="88" spans="1:8">
      <c r="B88" s="500">
        <f>IF(A88="*",INT(MAX(B$33:B87)+1), IF(A88="**",ROUNDDOWN(MAX(B$33:B87)+0.01,2), IF(A88="***",MAX(B$33:B87)+0.01,0)))</f>
        <v>0</v>
      </c>
      <c r="C88" s="1034"/>
      <c r="D88" s="524"/>
      <c r="E88" s="524"/>
      <c r="G88" s="468"/>
      <c r="H88" s="526"/>
    </row>
    <row r="89" spans="1:8">
      <c r="B89" s="500">
        <f>IF(A89="*",INT(MAX(B$33:B88)+1), IF(A89="**",ROUNDDOWN(MAX(B$33:B88)+0.01,2), IF(A89="***",MAX(B$33:B88)+0.01,0)))</f>
        <v>0</v>
      </c>
      <c r="C89" s="1034"/>
      <c r="D89" s="524"/>
      <c r="E89" s="524"/>
      <c r="F89" s="526"/>
      <c r="G89" s="468"/>
      <c r="H89" s="526"/>
    </row>
    <row r="90" spans="1:8">
      <c r="B90" s="500">
        <f>IF(A90="*",INT(MAX(B$33:B89)+1), IF(A90="**",ROUNDDOWN(MAX(B$33:B89)+0.01,2), IF(A90="***",MAX(B$33:B89)+0.01,0)))</f>
        <v>0</v>
      </c>
      <c r="C90" s="1034"/>
      <c r="D90" s="524"/>
      <c r="E90" s="524"/>
      <c r="F90" s="526"/>
      <c r="G90" s="468"/>
      <c r="H90" s="526"/>
    </row>
    <row r="91" spans="1:8">
      <c r="B91" s="500">
        <f>IF(A91="*",INT(MAX(B$33:B90)+1), IF(A91="**",ROUNDDOWN(MAX(B$33:B90)+0.01,2), IF(A91="***",MAX(B$33:B90)+0.01,0)))</f>
        <v>0</v>
      </c>
      <c r="C91" s="1034"/>
      <c r="D91" s="524"/>
      <c r="E91" s="524"/>
      <c r="F91" s="526"/>
      <c r="G91" s="468"/>
      <c r="H91" s="526"/>
    </row>
    <row r="92" spans="1:8">
      <c r="B92" s="500">
        <f>IF(A92="*",INT(MAX(B$33:B91)+1), IF(A92="**",ROUNDDOWN(MAX(B$33:B91)+0.01,2), IF(A92="***",MAX(B$33:B91)+0.01,0)))</f>
        <v>0</v>
      </c>
      <c r="C92" s="1034"/>
      <c r="D92" s="524"/>
      <c r="E92" s="524"/>
      <c r="F92" s="526"/>
      <c r="G92" s="468"/>
      <c r="H92" s="526"/>
    </row>
    <row r="93" spans="1:8" s="497" customFormat="1">
      <c r="B93" s="500">
        <f>IF(A93="*",INT(MAX(B$33:B92)+1), IF(A93="**",ROUNDDOWN(MAX(B$33:B92)+0.01,2), IF(A93="***",MAX(B$33:B92)+0.01,0)))</f>
        <v>0</v>
      </c>
      <c r="C93" s="524" t="s">
        <v>518</v>
      </c>
      <c r="D93" s="519" t="s">
        <v>217</v>
      </c>
      <c r="E93" s="520">
        <v>2610</v>
      </c>
      <c r="F93" s="521">
        <v>0</v>
      </c>
      <c r="G93" s="522"/>
      <c r="H93" s="527"/>
    </row>
    <row r="94" spans="1:8" s="497" customFormat="1">
      <c r="A94" s="498"/>
      <c r="B94" s="500">
        <f>IF(A94="*",INT(MAX(B$33:B93)+1), IF(A94="**",ROUNDDOWN(MAX(B$33:B93)+0.01,2), IF(A94="***",MAX(B$33:B93)+0.01,0)))</f>
        <v>0</v>
      </c>
      <c r="C94" s="528"/>
      <c r="D94" s="528"/>
      <c r="E94" s="529"/>
      <c r="F94" s="530"/>
      <c r="G94" s="529"/>
      <c r="H94" s="530"/>
    </row>
    <row r="95" spans="1:8" ht="12.75" customHeight="1">
      <c r="A95" s="468" t="s">
        <v>515</v>
      </c>
      <c r="B95" s="500">
        <f>IF(A95="*",INT(MAX(B$33:B94)+1), IF(A95="**",ROUNDDOWN(MAX(B$33:B94)+0.01,2), IF(A95="***",MAX(B$33:B94)+0.01,0)))</f>
        <v>1.04</v>
      </c>
      <c r="C95" s="1034" t="s">
        <v>678</v>
      </c>
      <c r="D95" s="524"/>
      <c r="E95" s="524"/>
      <c r="F95" s="483"/>
      <c r="G95" s="469"/>
      <c r="H95" s="483"/>
    </row>
    <row r="96" spans="1:8">
      <c r="B96" s="500">
        <f>IF(A96="*",INT(MAX(B$33:B95)+1), IF(A96="**",ROUNDDOWN(MAX(B$33:B95)+0.01,2), IF(A96="***",MAX(B$33:B95)+0.01,0)))</f>
        <v>0</v>
      </c>
      <c r="C96" s="1034"/>
      <c r="D96" s="524"/>
      <c r="E96" s="524"/>
      <c r="F96" s="483"/>
      <c r="G96" s="469"/>
      <c r="H96" s="525"/>
    </row>
    <row r="97" spans="1:8">
      <c r="B97" s="500">
        <f>IF(A97="*",INT(MAX(B$33:B96)+1), IF(A97="**",ROUNDDOWN(MAX(B$33:B96)+0.01,2), IF(A97="***",MAX(B$33:B96)+0.01,0)))</f>
        <v>0</v>
      </c>
      <c r="C97" s="1034"/>
      <c r="D97" s="524"/>
      <c r="E97" s="524"/>
      <c r="G97" s="468"/>
      <c r="H97" s="526"/>
    </row>
    <row r="98" spans="1:8">
      <c r="B98" s="500">
        <f>IF(A98="*",INT(MAX(B$33:B97)+1), IF(A98="**",ROUNDDOWN(MAX(B$33:B97)+0.01,2), IF(A98="***",MAX(B$33:B97)+0.01,0)))</f>
        <v>0</v>
      </c>
      <c r="C98" s="1034"/>
      <c r="D98" s="524"/>
      <c r="E98" s="524"/>
      <c r="F98" s="526"/>
      <c r="G98" s="468"/>
      <c r="H98" s="526"/>
    </row>
    <row r="99" spans="1:8">
      <c r="B99" s="500">
        <f>IF(A99="*",INT(MAX(B$33:B98)+1), IF(A99="**",ROUNDDOWN(MAX(B$33:B98)+0.01,2), IF(A99="***",MAX(B$33:B98)+0.01,0)))</f>
        <v>0</v>
      </c>
      <c r="C99" s="1034"/>
      <c r="D99" s="524"/>
      <c r="E99" s="524"/>
      <c r="F99" s="526"/>
      <c r="G99" s="468"/>
      <c r="H99" s="526"/>
    </row>
    <row r="100" spans="1:8">
      <c r="B100" s="500">
        <f>IF(A100="*",INT(MAX(B$33:B99)+1), IF(A100="**",ROUNDDOWN(MAX(B$33:B99)+0.01,2), IF(A100="***",MAX(B$33:B99)+0.01,0)))</f>
        <v>0</v>
      </c>
      <c r="C100" s="1034"/>
      <c r="D100" s="524"/>
      <c r="E100" s="524"/>
      <c r="F100" s="526"/>
      <c r="G100" s="468"/>
      <c r="H100" s="526"/>
    </row>
    <row r="101" spans="1:8">
      <c r="B101" s="500">
        <f>IF(A101="*",INT(MAX(B$33:B100)+1), IF(A101="**",ROUNDDOWN(MAX(B$33:B100)+0.01,2), IF(A101="***",MAX(B$33:B100)+0.01,0)))</f>
        <v>0</v>
      </c>
      <c r="C101" s="1034"/>
      <c r="D101" s="524"/>
      <c r="E101" s="524"/>
      <c r="F101" s="526"/>
      <c r="G101" s="468"/>
      <c r="H101" s="526"/>
    </row>
    <row r="102" spans="1:8">
      <c r="B102" s="500">
        <f>IF(A102="*",INT(MAX(B$33:B101)+1), IF(A102="**",ROUNDDOWN(MAX(B$33:B101)+0.01,2), IF(A102="***",MAX(B$33:B101)+0.01,0)))</f>
        <v>0</v>
      </c>
      <c r="C102" s="1034"/>
      <c r="D102" s="524"/>
      <c r="E102" s="524"/>
      <c r="F102" s="526"/>
      <c r="G102" s="468"/>
      <c r="H102" s="526"/>
    </row>
    <row r="103" spans="1:8">
      <c r="B103" s="500">
        <f>IF(A103="*",INT(MAX(B$33:B102)+1), IF(A103="**",ROUNDDOWN(MAX(B$33:B102)+0.01,2), IF(A103="***",MAX(B$33:B102)+0.01,0)))</f>
        <v>0</v>
      </c>
      <c r="C103" s="1034"/>
      <c r="D103" s="519" t="s">
        <v>462</v>
      </c>
      <c r="E103" s="520">
        <v>290</v>
      </c>
      <c r="F103" s="521">
        <v>0</v>
      </c>
      <c r="G103" s="522"/>
      <c r="H103" s="526"/>
    </row>
    <row r="104" spans="1:8" s="497" customFormat="1">
      <c r="B104" s="500">
        <f>IF(A104="*",INT(MAX(B$33:B103)+1), IF(A104="**",ROUNDDOWN(MAX(B$33:B103)+0.01,2), IF(A104="***",MAX(B$33:B103)+0.01,0)))</f>
        <v>0</v>
      </c>
      <c r="C104" s="524"/>
      <c r="D104" s="524"/>
      <c r="E104" s="524"/>
      <c r="F104" s="527"/>
      <c r="G104" s="528"/>
      <c r="H104" s="527"/>
    </row>
    <row r="105" spans="1:8" ht="12.75" customHeight="1">
      <c r="A105" s="468" t="s">
        <v>515</v>
      </c>
      <c r="B105" s="500">
        <f>IF(A105="*",INT(MAX(B$33:B104)+1), IF(A105="**",ROUNDDOWN(MAX(B$33:B104)+0.01,2), IF(A105="***",MAX(B$33:B104)+0.01,0)))</f>
        <v>1.05</v>
      </c>
      <c r="C105" s="1034" t="s">
        <v>679</v>
      </c>
      <c r="D105" s="524"/>
      <c r="E105" s="524"/>
      <c r="F105" s="483"/>
      <c r="G105" s="469"/>
      <c r="H105" s="483"/>
    </row>
    <row r="106" spans="1:8">
      <c r="B106" s="500">
        <f>IF(A106="*",INT(MAX(B$33:B105)+1), IF(A106="**",ROUNDDOWN(MAX(B$33:B105)+0.01,2), IF(A106="***",MAX(B$33:B105)+0.01,0)))</f>
        <v>0</v>
      </c>
      <c r="C106" s="1034"/>
      <c r="D106" s="524"/>
      <c r="E106" s="524"/>
      <c r="F106" s="483"/>
      <c r="G106" s="469"/>
      <c r="H106" s="525"/>
    </row>
    <row r="107" spans="1:8">
      <c r="B107" s="500">
        <f>IF(A107="*",INT(MAX(B$33:B106)+1), IF(A107="**",ROUNDDOWN(MAX(B$33:B106)+0.01,2), IF(A107="***",MAX(B$33:B106)+0.01,0)))</f>
        <v>0</v>
      </c>
      <c r="C107" s="1034"/>
      <c r="D107" s="524"/>
      <c r="E107" s="524"/>
      <c r="G107" s="468"/>
      <c r="H107" s="526"/>
    </row>
    <row r="108" spans="1:8">
      <c r="B108" s="500">
        <f>IF(A108="*",INT(MAX(B$33:B107)+1), IF(A108="**",ROUNDDOWN(MAX(B$33:B107)+0.01,2), IF(A108="***",MAX(B$33:B107)+0.01,0)))</f>
        <v>0</v>
      </c>
      <c r="C108" s="1034"/>
      <c r="D108" s="524"/>
      <c r="E108" s="524"/>
      <c r="F108" s="526"/>
      <c r="G108" s="468"/>
      <c r="H108" s="526"/>
    </row>
    <row r="109" spans="1:8">
      <c r="B109" s="500">
        <f>IF(A109="*",INT(MAX(B$33:B108)+1), IF(A109="**",ROUNDDOWN(MAX(B$33:B108)+0.01,2), IF(A109="***",MAX(B$33:B108)+0.01,0)))</f>
        <v>0</v>
      </c>
      <c r="C109" s="1034"/>
      <c r="D109" s="524"/>
      <c r="E109" s="524"/>
      <c r="F109" s="526"/>
      <c r="G109" s="468"/>
      <c r="H109" s="526"/>
    </row>
    <row r="110" spans="1:8">
      <c r="B110" s="500">
        <f>IF(A110="*",INT(MAX(B$33:B109)+1), IF(A110="**",ROUNDDOWN(MAX(B$33:B109)+0.01,2), IF(A110="***",MAX(B$33:B109)+0.01,0)))</f>
        <v>0</v>
      </c>
      <c r="C110" s="1034"/>
      <c r="D110" s="524"/>
      <c r="E110" s="524"/>
      <c r="F110" s="526"/>
      <c r="G110" s="468"/>
      <c r="H110" s="526"/>
    </row>
    <row r="111" spans="1:8">
      <c r="B111" s="500">
        <f>IF(A111="*",INT(MAX(B$33:B110)+1), IF(A111="**",ROUNDDOWN(MAX(B$33:B110)+0.01,2), IF(A111="***",MAX(B$33:B110)+0.01,0)))</f>
        <v>0</v>
      </c>
      <c r="C111" s="1034"/>
      <c r="D111" s="519" t="s">
        <v>519</v>
      </c>
      <c r="E111" s="520">
        <v>45</v>
      </c>
      <c r="F111" s="521">
        <v>0</v>
      </c>
      <c r="G111" s="522"/>
      <c r="H111" s="526"/>
    </row>
    <row r="112" spans="1:8" s="518" customFormat="1" ht="12.75" customHeight="1">
      <c r="B112" s="500">
        <f>IF(A112="*",INT(MAX(B$33:B111)+1), IF(A112="**",ROUNDDOWN(MAX(B$33:B111)+0.01,2), IF(A112="***",MAX(B$33:B111)+0.01,0)))</f>
        <v>0</v>
      </c>
      <c r="C112" s="524"/>
      <c r="D112" s="531"/>
      <c r="E112" s="532"/>
      <c r="F112" s="533"/>
      <c r="G112" s="532"/>
      <c r="H112" s="533"/>
    </row>
    <row r="113" spans="1:8" ht="12.75" customHeight="1">
      <c r="A113" s="468" t="s">
        <v>515</v>
      </c>
      <c r="B113" s="500">
        <f>IF(A113="*",INT(MAX(B$33:B112)+1), IF(A113="**",ROUNDDOWN(MAX(B$33:B112)+0.01,2), IF(A113="***",MAX(B$33:B112)+0.01,0)))</f>
        <v>1.06</v>
      </c>
      <c r="C113" s="1034" t="s">
        <v>520</v>
      </c>
      <c r="D113" s="524"/>
      <c r="E113" s="524"/>
      <c r="F113" s="483"/>
      <c r="G113" s="469"/>
      <c r="H113" s="483"/>
    </row>
    <row r="114" spans="1:8">
      <c r="B114" s="500">
        <f>IF(A114="*",INT(MAX(B$33:B113)+1), IF(A114="**",ROUNDDOWN(MAX(B$33:B113)+0.01,2), IF(A114="***",MAX(B$33:B113)+0.01,0)))</f>
        <v>0</v>
      </c>
      <c r="C114" s="1034"/>
      <c r="D114" s="524"/>
      <c r="E114" s="524"/>
      <c r="F114" s="483"/>
      <c r="G114" s="469"/>
      <c r="H114" s="525"/>
    </row>
    <row r="115" spans="1:8" s="518" customFormat="1">
      <c r="B115" s="534">
        <f>IF(A115="*",INT(MAX(B$33:B114)+1), IF(A115="**",ROUNDDOWN(MAX(B$33:B114)+0.01,2), IF(A115="***",MAX(B$33:B114)+0.01,0)))</f>
        <v>0</v>
      </c>
      <c r="C115" s="524" t="s">
        <v>521</v>
      </c>
      <c r="D115" s="519" t="s">
        <v>465</v>
      </c>
      <c r="E115" s="520">
        <v>28</v>
      </c>
      <c r="F115" s="535">
        <v>0</v>
      </c>
      <c r="G115" s="536"/>
      <c r="H115" s="537"/>
    </row>
    <row r="116" spans="1:8" s="497" customFormat="1">
      <c r="B116" s="500"/>
      <c r="C116" s="524"/>
      <c r="D116" s="538"/>
      <c r="E116" s="539"/>
      <c r="F116" s="478"/>
      <c r="G116" s="540"/>
      <c r="H116" s="527"/>
    </row>
    <row r="117" spans="1:8" s="518" customFormat="1" ht="12.75" customHeight="1">
      <c r="B117" s="500">
        <f>IF(A117="*",INT(MAX(B$33:B115)+1), IF(A117="**",ROUNDDOWN(MAX(B$33:B115)+0.01,2), IF(A117="***",MAX(B$33:B115)+0.01,0)))</f>
        <v>0</v>
      </c>
      <c r="C117" s="524"/>
      <c r="D117" s="531"/>
      <c r="E117" s="532"/>
      <c r="F117" s="533"/>
      <c r="G117" s="532"/>
      <c r="H117" s="533"/>
    </row>
    <row r="118" spans="1:8" ht="12.75" customHeight="1">
      <c r="A118" s="468" t="s">
        <v>515</v>
      </c>
      <c r="B118" s="500">
        <f>IF(A118="*",INT(MAX(B$33:B117)+1), IF(A118="**",ROUNDDOWN(MAX(B$33:B117)+0.01,2), IF(A118="***",MAX(B$33:B117)+0.01,0)))</f>
        <v>1.07</v>
      </c>
      <c r="C118" s="1034" t="s">
        <v>680</v>
      </c>
      <c r="D118" s="524"/>
      <c r="E118" s="524"/>
      <c r="F118" s="483"/>
      <c r="G118" s="469"/>
      <c r="H118" s="483"/>
    </row>
    <row r="119" spans="1:8">
      <c r="B119" s="500">
        <f>IF(A119="*",INT(MAX(B$33:B118)+1), IF(A119="**",ROUNDDOWN(MAX(B$33:B118)+0.01,2), IF(A119="***",MAX(B$33:B118)+0.01,0)))</f>
        <v>0</v>
      </c>
      <c r="C119" s="1034"/>
      <c r="D119" s="524"/>
      <c r="E119" s="524"/>
      <c r="F119" s="483"/>
      <c r="G119" s="469"/>
      <c r="H119" s="525"/>
    </row>
    <row r="120" spans="1:8">
      <c r="B120" s="500">
        <f>IF(A120="*",INT(MAX(B$33:B119)+1), IF(A120="**",ROUNDDOWN(MAX(B$33:B119)+0.01,2), IF(A120="***",MAX(B$33:B119)+0.01,0)))</f>
        <v>0</v>
      </c>
      <c r="C120" s="1034"/>
      <c r="D120" s="524"/>
      <c r="E120" s="524"/>
      <c r="G120" s="468"/>
      <c r="H120" s="526"/>
    </row>
    <row r="121" spans="1:8">
      <c r="B121" s="500">
        <f>IF(A121="*",INT(MAX(B$33:B120)+1), IF(A121="**",ROUNDDOWN(MAX(B$33:B120)+0.01,2), IF(A121="***",MAX(B$33:B120)+0.01,0)))</f>
        <v>0</v>
      </c>
      <c r="C121" s="1034"/>
      <c r="D121" s="524"/>
      <c r="E121" s="524"/>
      <c r="F121" s="526"/>
      <c r="G121" s="468"/>
      <c r="H121" s="526"/>
    </row>
    <row r="122" spans="1:8">
      <c r="B122" s="500">
        <f>IF(A122="*",INT(MAX(B$33:B121)+1), IF(A122="**",ROUNDDOWN(MAX(B$33:B121)+0.01,2), IF(A122="***",MAX(B$33:B121)+0.01,0)))</f>
        <v>0</v>
      </c>
      <c r="C122" s="1034"/>
      <c r="D122" s="524"/>
      <c r="E122" s="524"/>
      <c r="F122" s="526"/>
      <c r="G122" s="468"/>
      <c r="H122" s="526"/>
    </row>
    <row r="123" spans="1:8">
      <c r="B123" s="500">
        <f>IF(A123="*",INT(MAX(B$33:B122)+1), IF(A123="**",ROUNDDOWN(MAX(B$33:B122)+0.01,2), IF(A123="***",MAX(B$33:B122)+0.01,0)))</f>
        <v>0</v>
      </c>
      <c r="C123" s="1034"/>
      <c r="D123" s="524"/>
      <c r="E123" s="524"/>
      <c r="F123" s="526"/>
      <c r="G123" s="468"/>
      <c r="H123" s="526"/>
    </row>
    <row r="124" spans="1:8">
      <c r="B124" s="500">
        <f>IF(A124="*",INT(MAX(B$33:B123)+1), IF(A124="**",ROUNDDOWN(MAX(B$33:B123)+0.01,2), IF(A124="***",MAX(B$33:B123)+0.01,0)))</f>
        <v>0</v>
      </c>
      <c r="C124" s="1034"/>
      <c r="D124" s="524"/>
      <c r="E124" s="524"/>
      <c r="F124" s="526"/>
      <c r="G124" s="468"/>
      <c r="H124" s="526"/>
    </row>
    <row r="125" spans="1:8">
      <c r="B125" s="500">
        <f>IF(A125="*",INT(MAX(B$33:B124)+1), IF(A125="**",ROUNDDOWN(MAX(B$33:B124)+0.01,2), IF(A125="***",MAX(B$33:B124)+0.01,0)))</f>
        <v>0</v>
      </c>
      <c r="C125" s="1034"/>
      <c r="D125" s="524"/>
      <c r="E125" s="524"/>
      <c r="F125" s="526"/>
      <c r="G125" s="468"/>
      <c r="H125" s="526"/>
    </row>
    <row r="126" spans="1:8">
      <c r="B126" s="500">
        <f>IF(A126="*",INT(MAX(B$33:B125)+1), IF(A126="**",ROUNDDOWN(MAX(B$33:B125)+0.01,2), IF(A126="***",MAX(B$33:B125)+0.01,0)))</f>
        <v>0</v>
      </c>
      <c r="C126" s="1034"/>
      <c r="D126" s="524"/>
      <c r="E126" s="524"/>
      <c r="F126" s="526"/>
      <c r="G126" s="468"/>
      <c r="H126" s="526"/>
    </row>
    <row r="127" spans="1:8">
      <c r="B127" s="500">
        <f>IF(A127="*",INT(MAX(B$33:B126)+1), IF(A127="**",ROUNDDOWN(MAX(B$33:B126)+0.01,2), IF(A127="***",MAX(B$33:B126)+0.01,0)))</f>
        <v>0</v>
      </c>
      <c r="C127" s="1034"/>
      <c r="D127" s="524"/>
      <c r="E127" s="524"/>
      <c r="F127" s="526"/>
      <c r="G127" s="468"/>
      <c r="H127" s="526"/>
    </row>
    <row r="128" spans="1:8">
      <c r="B128" s="500">
        <f>IF(A128="*",INT(MAX(B$33:B127)+1), IF(A128="**",ROUNDDOWN(MAX(B$33:B127)+0.01,2), IF(A128="***",MAX(B$33:B127)+0.01,0)))</f>
        <v>0</v>
      </c>
      <c r="C128" s="1034"/>
      <c r="D128" s="524"/>
      <c r="E128" s="524"/>
      <c r="F128" s="526"/>
      <c r="G128" s="468"/>
      <c r="H128" s="526"/>
    </row>
    <row r="129" spans="1:8">
      <c r="B129" s="500">
        <f>IF(A129="*",INT(MAX(B$33:B128)+1), IF(A129="**",ROUNDDOWN(MAX(B$33:B128)+0.01,2), IF(A129="***",MAX(B$33:B128)+0.01,0)))</f>
        <v>0</v>
      </c>
      <c r="C129" s="1034"/>
      <c r="D129" s="524"/>
      <c r="E129" s="524"/>
      <c r="F129" s="526"/>
      <c r="G129" s="468"/>
      <c r="H129" s="526"/>
    </row>
    <row r="130" spans="1:8">
      <c r="B130" s="500">
        <f>IF(A130="*",INT(MAX(B$33:B129)+1), IF(A130="**",ROUNDDOWN(MAX(B$33:B129)+0.01,2), IF(A130="***",MAX(B$33:B129)+0.01,0)))</f>
        <v>0</v>
      </c>
      <c r="C130" s="1034"/>
      <c r="D130" s="524"/>
      <c r="E130" s="524"/>
      <c r="F130" s="526"/>
      <c r="G130" s="468"/>
      <c r="H130" s="526"/>
    </row>
    <row r="131" spans="1:8">
      <c r="B131" s="500">
        <f>IF(A131="*",INT(MAX(B$33:B130)+1), IF(A131="**",ROUNDDOWN(MAX(B$33:B130)+0.01,2), IF(A131="***",MAX(B$33:B130)+0.01,0)))</f>
        <v>0</v>
      </c>
      <c r="C131" s="1034"/>
      <c r="D131" s="524"/>
      <c r="E131" s="524"/>
      <c r="F131" s="526"/>
      <c r="G131" s="468"/>
      <c r="H131" s="526"/>
    </row>
    <row r="132" spans="1:8">
      <c r="B132" s="500">
        <f>IF(A132="*",INT(MAX(B$33:B131)+1), IF(A132="**",ROUNDDOWN(MAX(B$33:B131)+0.01,2), IF(A132="***",MAX(B$33:B131)+0.01,0)))</f>
        <v>0</v>
      </c>
      <c r="C132" s="1034"/>
      <c r="D132" s="524"/>
      <c r="E132" s="524"/>
      <c r="F132" s="526"/>
      <c r="G132" s="468"/>
      <c r="H132" s="526"/>
    </row>
    <row r="133" spans="1:8">
      <c r="B133" s="500">
        <f>IF(A133="*",INT(MAX(B$33:B132)+1), IF(A133="**",ROUNDDOWN(MAX(B$33:B132)+0.01,2), IF(A133="***",MAX(B$33:B132)+0.01,0)))</f>
        <v>0</v>
      </c>
      <c r="C133" s="1034"/>
      <c r="D133" s="524"/>
      <c r="E133" s="524"/>
      <c r="F133" s="526"/>
      <c r="G133" s="468"/>
      <c r="H133" s="526"/>
    </row>
    <row r="134" spans="1:8" s="497" customFormat="1">
      <c r="B134" s="500">
        <f>IF(A134="*",INT(MAX(B$33:B132)+1), IF(A134="**",ROUNDDOWN(MAX(B$33:B132)+0.01,2), IF(A134="***",MAX(B$33:B132)+0.01,0)))</f>
        <v>0</v>
      </c>
      <c r="C134" s="524" t="s">
        <v>522</v>
      </c>
      <c r="D134" s="519" t="s">
        <v>523</v>
      </c>
      <c r="E134" s="520">
        <v>1</v>
      </c>
      <c r="F134" s="521">
        <v>0</v>
      </c>
      <c r="G134" s="522"/>
      <c r="H134" s="527"/>
    </row>
    <row r="135" spans="1:8" s="518" customFormat="1" ht="12.75" customHeight="1">
      <c r="B135" s="500">
        <f>IF(A135="*",INT(MAX(B$33:B134)+1), IF(A135="**",ROUNDDOWN(MAX(B$33:B134)+0.01,2), IF(A135="***",MAX(B$33:B134)+0.01,0)))</f>
        <v>0</v>
      </c>
      <c r="C135" s="524"/>
      <c r="D135" s="531"/>
      <c r="E135" s="532"/>
      <c r="F135" s="533"/>
      <c r="G135" s="532"/>
      <c r="H135" s="533"/>
    </row>
    <row r="136" spans="1:8" ht="12.75" customHeight="1">
      <c r="A136" s="468" t="s">
        <v>515</v>
      </c>
      <c r="B136" s="500">
        <f>IF(A136="*",INT(MAX(B$33:B135)+1), IF(A136="**",ROUNDDOWN(MAX(B$33:B135)+0.01,2), IF(A136="***",MAX(B$33:B135)+0.01,0)))</f>
        <v>1.08</v>
      </c>
      <c r="C136" s="1034" t="s">
        <v>681</v>
      </c>
      <c r="D136" s="524"/>
      <c r="E136" s="524"/>
      <c r="F136" s="483"/>
      <c r="G136" s="469"/>
      <c r="H136" s="483"/>
    </row>
    <row r="137" spans="1:8">
      <c r="B137" s="500">
        <f>IF(A137="*",INT(MAX(B$33:B136)+1), IF(A137="**",ROUNDDOWN(MAX(B$33:B136)+0.01,2), IF(A137="***",MAX(B$33:B136)+0.01,0)))</f>
        <v>0</v>
      </c>
      <c r="C137" s="1034"/>
      <c r="D137" s="524"/>
      <c r="E137" s="524"/>
      <c r="F137" s="483"/>
      <c r="G137" s="469"/>
      <c r="H137" s="525"/>
    </row>
    <row r="138" spans="1:8">
      <c r="B138" s="500">
        <f>IF(A138="*",INT(MAX(B$33:B137)+1), IF(A138="**",ROUNDDOWN(MAX(B$33:B137)+0.01,2), IF(A138="***",MAX(B$33:B137)+0.01,0)))</f>
        <v>0</v>
      </c>
      <c r="C138" s="1034"/>
      <c r="D138" s="524"/>
      <c r="E138" s="524"/>
      <c r="G138" s="468"/>
      <c r="H138" s="526"/>
    </row>
    <row r="139" spans="1:8">
      <c r="B139" s="500">
        <f>IF(A139="*",INT(MAX(B$33:B138)+1), IF(A139="**",ROUNDDOWN(MAX(B$33:B138)+0.01,2), IF(A139="***",MAX(B$33:B138)+0.01,0)))</f>
        <v>0</v>
      </c>
      <c r="C139" s="1034"/>
      <c r="D139" s="524"/>
      <c r="E139" s="524"/>
      <c r="F139" s="526"/>
      <c r="G139" s="468"/>
      <c r="H139" s="526"/>
    </row>
    <row r="140" spans="1:8">
      <c r="B140" s="500">
        <f>IF(A140="*",INT(MAX(B$33:B139)+1), IF(A140="**",ROUNDDOWN(MAX(B$33:B139)+0.01,2), IF(A140="***",MAX(B$33:B139)+0.01,0)))</f>
        <v>0</v>
      </c>
      <c r="C140" s="1034"/>
      <c r="D140" s="524"/>
      <c r="E140" s="524"/>
      <c r="F140" s="526"/>
      <c r="G140" s="468"/>
      <c r="H140" s="526"/>
    </row>
    <row r="141" spans="1:8">
      <c r="B141" s="500">
        <f>IF(A141="*",INT(MAX(B$33:B140)+1), IF(A141="**",ROUNDDOWN(MAX(B$33:B140)+0.01,2), IF(A141="***",MAX(B$33:B140)+0.01,0)))</f>
        <v>0</v>
      </c>
      <c r="C141" s="1034"/>
      <c r="D141" s="524"/>
      <c r="E141" s="524"/>
      <c r="F141" s="526"/>
      <c r="G141" s="468"/>
      <c r="H141" s="526"/>
    </row>
    <row r="142" spans="1:8">
      <c r="B142" s="500">
        <f>IF(A142="*",INT(MAX(B$33:B141)+1), IF(A142="**",ROUNDDOWN(MAX(B$33:B141)+0.01,2), IF(A142="***",MAX(B$33:B141)+0.01,0)))</f>
        <v>0</v>
      </c>
      <c r="C142" s="1034"/>
      <c r="D142" s="524"/>
      <c r="E142" s="524"/>
      <c r="F142" s="526"/>
      <c r="G142" s="468"/>
      <c r="H142" s="526"/>
    </row>
    <row r="143" spans="1:8">
      <c r="B143" s="500">
        <f>IF(A143="*",INT(MAX(B$33:B142)+1), IF(A143="**",ROUNDDOWN(MAX(B$33:B142)+0.01,2), IF(A143="***",MAX(B$33:B142)+0.01,0)))</f>
        <v>0</v>
      </c>
      <c r="C143" s="1034"/>
      <c r="D143" s="524"/>
      <c r="E143" s="524"/>
      <c r="F143" s="526"/>
      <c r="G143" s="468"/>
      <c r="H143" s="526"/>
    </row>
    <row r="144" spans="1:8">
      <c r="B144" s="500">
        <f>IF(A144="*",INT(MAX(B$33:B143)+1), IF(A144="**",ROUNDDOWN(MAX(B$33:B143)+0.01,2), IF(A144="***",MAX(B$33:B143)+0.01,0)))</f>
        <v>0</v>
      </c>
      <c r="C144" s="1034"/>
      <c r="D144" s="524"/>
      <c r="E144" s="524"/>
      <c r="F144" s="526"/>
      <c r="G144" s="468"/>
      <c r="H144" s="526"/>
    </row>
    <row r="145" spans="1:8">
      <c r="B145" s="500">
        <f>IF(A145="*",INT(MAX(B$33:B144)+1), IF(A145="**",ROUNDDOWN(MAX(B$33:B144)+0.01,2), IF(A145="***",MAX(B$33:B144)+0.01,0)))</f>
        <v>0</v>
      </c>
      <c r="C145" s="1034"/>
      <c r="D145" s="524"/>
      <c r="E145" s="524"/>
      <c r="F145" s="526"/>
      <c r="G145" s="468"/>
      <c r="H145" s="526"/>
    </row>
    <row r="146" spans="1:8" s="497" customFormat="1">
      <c r="B146" s="500">
        <f>IF(A146="*",INT(MAX(B$33:B145)+1), IF(A146="**",ROUNDDOWN(MAX(B$33:B145)+0.01,2), IF(A146="***",MAX(B$33:B145)+0.01,0)))</f>
        <v>0</v>
      </c>
      <c r="C146" s="524" t="s">
        <v>522</v>
      </c>
      <c r="D146" s="519" t="s">
        <v>523</v>
      </c>
      <c r="E146" s="520">
        <v>1</v>
      </c>
      <c r="F146" s="521">
        <v>0</v>
      </c>
      <c r="G146" s="522"/>
      <c r="H146" s="527"/>
    </row>
    <row r="147" spans="1:8" s="518" customFormat="1" ht="12.75" customHeight="1">
      <c r="B147" s="534"/>
      <c r="C147" s="524"/>
      <c r="D147" s="538"/>
      <c r="E147" s="539"/>
      <c r="F147" s="541"/>
      <c r="G147" s="542"/>
      <c r="H147" s="537"/>
    </row>
    <row r="148" spans="1:8" s="504" customFormat="1" ht="12.75" customHeight="1">
      <c r="A148" s="543" t="s">
        <v>515</v>
      </c>
      <c r="B148" s="534">
        <f>IF(A148="*",INT(MAX(B$33:B147)+1), IF(A148="**",ROUNDDOWN(MAX(B$33:B147)+0.01,2), IF(A148="***",MAX(B$33:B147)+0.01,0)))</f>
        <v>1.0900000000000001</v>
      </c>
      <c r="C148" s="1034" t="s">
        <v>524</v>
      </c>
      <c r="D148" s="524"/>
      <c r="E148" s="524"/>
      <c r="F148" s="544"/>
      <c r="H148" s="544"/>
    </row>
    <row r="149" spans="1:8">
      <c r="B149" s="500">
        <f>IF(A149="*",INT(MAX(B$33:B148)+1), IF(A149="**",ROUNDDOWN(MAX(B$33:B148)+0.01,2), IF(A149="***",MAX(B$33:B148)+0.01,0)))</f>
        <v>0</v>
      </c>
      <c r="C149" s="1034"/>
      <c r="D149" s="524"/>
      <c r="E149" s="524"/>
      <c r="F149" s="483"/>
      <c r="G149" s="469"/>
      <c r="H149" s="525"/>
    </row>
    <row r="150" spans="1:8">
      <c r="B150" s="500">
        <f>IF(A150="*",INT(MAX(B$33:B149)+1), IF(A150="**",ROUNDDOWN(MAX(B$33:B149)+0.01,2), IF(A150="***",MAX(B$33:B149)+0.01,0)))</f>
        <v>0</v>
      </c>
      <c r="C150" s="1034"/>
      <c r="D150" s="524"/>
      <c r="E150" s="524"/>
      <c r="G150" s="468"/>
      <c r="H150" s="526"/>
    </row>
    <row r="151" spans="1:8">
      <c r="B151" s="500">
        <f>IF(A151="*",INT(MAX(B$33:B150)+1), IF(A151="**",ROUNDDOWN(MAX(B$33:B150)+0.01,2), IF(A151="***",MAX(B$33:B150)+0.01,0)))</f>
        <v>0</v>
      </c>
      <c r="C151" s="1034"/>
      <c r="D151" s="524"/>
      <c r="E151" s="524"/>
      <c r="F151" s="526"/>
      <c r="G151" s="468"/>
      <c r="H151" s="526"/>
    </row>
    <row r="152" spans="1:8">
      <c r="B152" s="500">
        <f>IF(A152="*",INT(MAX(B$33:B151)+1), IF(A152="**",ROUNDDOWN(MAX(B$33:B151)+0.01,2), IF(A152="***",MAX(B$33:B151)+0.01,0)))</f>
        <v>0</v>
      </c>
      <c r="C152" s="1034"/>
      <c r="D152" s="524"/>
      <c r="E152" s="524"/>
      <c r="F152" s="526"/>
      <c r="G152" s="468"/>
      <c r="H152" s="526"/>
    </row>
    <row r="153" spans="1:8" s="497" customFormat="1">
      <c r="B153" s="500">
        <f>IF(A153="*",INT(MAX(B$33:B152)+1), IF(A153="**",ROUNDDOWN(MAX(B$33:B152)+0.01,2), IF(A153="***",MAX(B$33:B152)+0.01,0)))</f>
        <v>0</v>
      </c>
      <c r="C153" s="524" t="s">
        <v>525</v>
      </c>
      <c r="D153" s="519" t="s">
        <v>523</v>
      </c>
      <c r="E153" s="520">
        <v>1</v>
      </c>
      <c r="F153" s="521">
        <v>0</v>
      </c>
      <c r="G153" s="522"/>
      <c r="H153" s="527"/>
    </row>
    <row r="154" spans="1:8" s="518" customFormat="1" ht="12.75" customHeight="1">
      <c r="B154" s="500">
        <f>IF(A154="*",INT(MAX(B$33:B153)+1), IF(A154="**",ROUNDDOWN(MAX(B$33:B153)+0.01,2), IF(A154="***",MAX(B$33:B153)+0.01,0)))</f>
        <v>0</v>
      </c>
      <c r="C154" s="524"/>
      <c r="D154" s="531"/>
      <c r="E154" s="532"/>
      <c r="F154" s="533"/>
      <c r="G154" s="532"/>
      <c r="H154" s="533"/>
    </row>
    <row r="155" spans="1:8" ht="12.75" customHeight="1">
      <c r="A155" s="468" t="s">
        <v>515</v>
      </c>
      <c r="B155" s="500">
        <f>IF(A155="*",INT(MAX(B$33:B154)+1), IF(A155="**",ROUNDDOWN(MAX(B$33:B154)+0.01,2), IF(A155="***",MAX(B$33:B154)+0.01,0)))</f>
        <v>1.1000000000000001</v>
      </c>
      <c r="C155" s="1034" t="s">
        <v>526</v>
      </c>
      <c r="D155" s="524"/>
      <c r="E155" s="524"/>
      <c r="F155" s="483"/>
      <c r="G155" s="469"/>
      <c r="H155" s="483"/>
    </row>
    <row r="156" spans="1:8">
      <c r="B156" s="500">
        <f>IF(A156="*",INT(MAX(B$33:B155)+1), IF(A156="**",ROUNDDOWN(MAX(B$33:B155)+0.01,2), IF(A156="***",MAX(B$33:B155)+0.01,0)))</f>
        <v>0</v>
      </c>
      <c r="C156" s="1034"/>
      <c r="D156" s="524"/>
      <c r="E156" s="524"/>
      <c r="F156" s="483"/>
      <c r="G156" s="469"/>
      <c r="H156" s="525"/>
    </row>
    <row r="157" spans="1:8">
      <c r="B157" s="500">
        <f>IF(A157="*",INT(MAX(B$33:B156)+1), IF(A157="**",ROUNDDOWN(MAX(B$33:B156)+0.01,2), IF(A157="***",MAX(B$33:B156)+0.01,0)))</f>
        <v>0</v>
      </c>
      <c r="C157" s="1034"/>
      <c r="D157" s="519" t="s">
        <v>523</v>
      </c>
      <c r="E157" s="520">
        <v>1</v>
      </c>
      <c r="F157" s="521">
        <v>0</v>
      </c>
      <c r="G157" s="522"/>
      <c r="H157" s="526"/>
    </row>
    <row r="158" spans="1:8">
      <c r="B158" s="500">
        <f>IF(A158="*",INT(MAX(B$33:B157)+1), IF(A158="**",ROUNDDOWN(MAX(B$33:B157)+0.01,2), IF(A158="***",MAX(B$33:B157)+0.01,0)))</f>
        <v>0</v>
      </c>
      <c r="C158" s="524"/>
      <c r="D158" s="524"/>
      <c r="E158" s="524"/>
      <c r="F158" s="526"/>
      <c r="G158" s="468"/>
      <c r="H158" s="526"/>
    </row>
    <row r="159" spans="1:8" ht="12.75" customHeight="1">
      <c r="A159" s="468" t="s">
        <v>515</v>
      </c>
      <c r="B159" s="500">
        <f>IF(A159="*",INT(MAX(B$33:B158)+1), IF(A159="**",ROUNDDOWN(MAX(B$33:B158)+0.01,2), IF(A159="***",MAX(B$33:B158)+0.01,0)))</f>
        <v>1.1100000000000001</v>
      </c>
      <c r="C159" s="1034" t="s">
        <v>527</v>
      </c>
      <c r="D159" s="524"/>
      <c r="E159" s="524"/>
      <c r="F159" s="483"/>
      <c r="G159" s="469"/>
      <c r="H159" s="483"/>
    </row>
    <row r="160" spans="1:8">
      <c r="B160" s="500">
        <f>IF(A160="*",INT(MAX(B$33:B159)+1), IF(A160="**",ROUNDDOWN(MAX(B$33:B159)+0.01,2), IF(A160="***",MAX(B$33:B159)+0.01,0)))</f>
        <v>0</v>
      </c>
      <c r="C160" s="1034"/>
      <c r="D160" s="519" t="s">
        <v>523</v>
      </c>
      <c r="E160" s="520">
        <v>1</v>
      </c>
      <c r="F160" s="521">
        <v>0</v>
      </c>
      <c r="G160" s="522"/>
      <c r="H160" s="525"/>
    </row>
    <row r="161" spans="1:16">
      <c r="B161" s="500">
        <f>IF(A161="*",INT(MAX(B$33:B160)+1), IF(A161="**",ROUNDDOWN(MAX(B$33:B160)+0.01,2), IF(A161="***",MAX(B$33:B160)+0.01,0)))</f>
        <v>0</v>
      </c>
      <c r="C161" s="524"/>
      <c r="D161" s="524"/>
      <c r="E161" s="524"/>
      <c r="F161" s="526"/>
      <c r="G161" s="468"/>
      <c r="H161" s="526"/>
    </row>
    <row r="162" spans="1:16" ht="12.75" customHeight="1">
      <c r="A162" s="468" t="s">
        <v>515</v>
      </c>
      <c r="B162" s="500">
        <f>IF(A162="*",INT(MAX(B$33:B161)+1), IF(A162="**",ROUNDDOWN(MAX(B$33:B161)+0.01,2), IF(A162="***",MAX(B$33:B161)+0.01,0)))</f>
        <v>1.1200000000000001</v>
      </c>
      <c r="C162" s="1034" t="s">
        <v>682</v>
      </c>
      <c r="D162" s="524"/>
      <c r="E162" s="524"/>
      <c r="F162" s="483"/>
      <c r="G162" s="469"/>
      <c r="H162" s="483"/>
    </row>
    <row r="163" spans="1:16">
      <c r="B163" s="500">
        <f>IF(A163="*",INT(MAX(B$33:B162)+1), IF(A163="**",ROUNDDOWN(MAX(B$33:B162)+0.01,2), IF(A163="***",MAX(B$33:B162)+0.01,0)))</f>
        <v>0</v>
      </c>
      <c r="C163" s="1034"/>
      <c r="D163" s="524"/>
      <c r="E163" s="524"/>
      <c r="F163" s="483"/>
      <c r="G163" s="469"/>
      <c r="H163" s="525"/>
    </row>
    <row r="164" spans="1:16">
      <c r="B164" s="500">
        <f>IF(A164="*",INT(MAX(B$33:B163)+1), IF(A164="**",ROUNDDOWN(MAX(B$33:B163)+0.01,2), IF(A164="***",MAX(B$33:B163)+0.01,0)))</f>
        <v>0</v>
      </c>
      <c r="C164" s="1034"/>
      <c r="D164" s="519" t="s">
        <v>217</v>
      </c>
      <c r="E164" s="520">
        <v>230</v>
      </c>
      <c r="F164" s="521">
        <v>0</v>
      </c>
      <c r="G164" s="522"/>
      <c r="H164" s="526"/>
    </row>
    <row r="165" spans="1:16" s="497" customFormat="1">
      <c r="A165" s="498"/>
      <c r="B165" s="500">
        <f>IF(A165="*",INT(MAX(B$33:B164)+1), IF(A165="**",ROUNDDOWN(MAX(B$33:B164)+0.01,2), IF(A165="***",MAX(B$33:B164)+0.01,0)))</f>
        <v>0</v>
      </c>
      <c r="C165" s="528"/>
      <c r="D165" s="528"/>
      <c r="E165" s="529"/>
      <c r="F165" s="530"/>
      <c r="G165" s="529"/>
      <c r="H165" s="530"/>
    </row>
    <row r="166" spans="1:16" s="518" customFormat="1" ht="12.75" customHeight="1">
      <c r="A166" s="468" t="s">
        <v>515</v>
      </c>
      <c r="B166" s="500">
        <f>IF(A166="*",INT(MAX(B$33:B165)+1), IF(A166="**",ROUNDDOWN(MAX(B$33:B165)+0.01,2), IF(A166="***",MAX(B$33:B165)+0.01,0)))</f>
        <v>1.1299999999999999</v>
      </c>
      <c r="C166" s="1034" t="s">
        <v>528</v>
      </c>
      <c r="D166" s="524"/>
      <c r="E166" s="524"/>
      <c r="F166" s="533"/>
      <c r="G166" s="532"/>
      <c r="H166" s="533"/>
    </row>
    <row r="167" spans="1:16" s="518" customFormat="1" ht="12.75" customHeight="1">
      <c r="B167" s="500">
        <f>IF(A167="*",INT(MAX(B$33:B166)+1), IF(A167="**",ROUNDDOWN(MAX(B$33:B166)+0.01,2), IF(A167="***",MAX(B$33:B166)+0.01,0)))</f>
        <v>0</v>
      </c>
      <c r="C167" s="1034"/>
      <c r="D167" s="519" t="s">
        <v>217</v>
      </c>
      <c r="E167" s="520">
        <v>11</v>
      </c>
      <c r="F167" s="521">
        <v>0</v>
      </c>
      <c r="G167" s="522"/>
      <c r="H167" s="533"/>
    </row>
    <row r="168" spans="1:16" s="504" customFormat="1" ht="12.75" customHeight="1">
      <c r="B168" s="500">
        <f>IF(A168="*",INT(MAX(B$33:B167)+1), IF(A168="**",ROUNDDOWN(MAX(B$33:B167)+0.01,2), IF(A168="***",MAX(B$33:B167)+0.01,0)))</f>
        <v>0</v>
      </c>
      <c r="C168" s="524"/>
      <c r="F168" s="544"/>
      <c r="H168" s="544"/>
      <c r="I168" s="543"/>
    </row>
    <row r="169" spans="1:16" s="497" customFormat="1" ht="12.75" customHeight="1">
      <c r="A169" s="468" t="s">
        <v>515</v>
      </c>
      <c r="B169" s="500">
        <f>IF(A169="*",INT(MAX(B$33:B168)+1), IF(A169="**",ROUNDDOWN(MAX(B$33:B168)+0.01,2), IF(A169="***",MAX(B$33:B168)+0.01,0)))</f>
        <v>1.1399999999999999</v>
      </c>
      <c r="C169" s="1034" t="s">
        <v>683</v>
      </c>
      <c r="D169" s="524"/>
      <c r="E169" s="524"/>
      <c r="F169" s="499"/>
      <c r="G169" s="523"/>
      <c r="H169" s="499"/>
      <c r="J169" s="545"/>
    </row>
    <row r="170" spans="1:16" s="497" customFormat="1" ht="12.75" customHeight="1">
      <c r="B170" s="500">
        <f>IF(A170="*",INT(MAX(B$33:B169)+1), IF(A170="**",ROUNDDOWN(MAX(B$33:B169)+0.01,2), IF(A170="***",MAX(B$33:B169)+0.01,0)))</f>
        <v>0</v>
      </c>
      <c r="C170" s="1034"/>
      <c r="D170" s="524"/>
      <c r="E170" s="524"/>
      <c r="F170" s="499"/>
      <c r="G170" s="523"/>
      <c r="H170" s="499"/>
      <c r="J170" s="545"/>
    </row>
    <row r="171" spans="1:16" s="497" customFormat="1" ht="12.75" customHeight="1">
      <c r="B171" s="500">
        <f>IF(A171="*",INT(MAX(B$33:B170)+1), IF(A171="**",ROUNDDOWN(MAX(B$33:B170)+0.01,2), IF(A171="***",MAX(B$33:B170)+0.01,0)))</f>
        <v>0</v>
      </c>
      <c r="C171" s="1034"/>
      <c r="D171" s="524"/>
      <c r="E171" s="524"/>
      <c r="F171" s="499"/>
      <c r="G171" s="523"/>
      <c r="H171" s="499"/>
      <c r="J171" s="545"/>
    </row>
    <row r="172" spans="1:16" s="497" customFormat="1" ht="12.75" customHeight="1">
      <c r="B172" s="500">
        <f>IF(A172="*",INT(MAX(B$33:B171)+1), IF(A172="**",ROUNDDOWN(MAX(B$33:B171)+0.01,2), IF(A172="***",MAX(B$33:B171)+0.01,0)))</f>
        <v>0</v>
      </c>
      <c r="C172" s="1034"/>
      <c r="D172" s="519" t="s">
        <v>523</v>
      </c>
      <c r="E172" s="520">
        <v>7</v>
      </c>
      <c r="F172" s="521">
        <v>0</v>
      </c>
      <c r="G172" s="522"/>
      <c r="H172" s="499"/>
      <c r="J172" s="545"/>
    </row>
    <row r="173" spans="1:16" s="497" customFormat="1" ht="12.75" customHeight="1">
      <c r="B173" s="500"/>
      <c r="C173" s="524"/>
      <c r="D173" s="538"/>
      <c r="E173" s="539"/>
      <c r="F173" s="478"/>
      <c r="G173" s="540"/>
      <c r="H173" s="499"/>
      <c r="J173" s="545"/>
    </row>
    <row r="174" spans="1:16" ht="12.75" customHeight="1">
      <c r="A174" s="468" t="s">
        <v>515</v>
      </c>
      <c r="B174" s="500">
        <f>IF(A174="*",INT(MAX(B$33:B173)+1), IF(A174="**",ROUNDDOWN(MAX(B$33:B173)+0.01,2), IF(A174="***",MAX(B$33:B173)+0.01,0)))</f>
        <v>1.1499999999999999</v>
      </c>
      <c r="C174" s="1034" t="s">
        <v>684</v>
      </c>
      <c r="D174" s="524"/>
      <c r="E174" s="524"/>
      <c r="F174" s="483"/>
      <c r="G174" s="469"/>
      <c r="H174" s="483"/>
      <c r="L174" s="471"/>
      <c r="M174" s="471"/>
      <c r="N174" s="471"/>
      <c r="O174" s="471"/>
      <c r="P174" s="471"/>
    </row>
    <row r="175" spans="1:16">
      <c r="B175" s="500">
        <f>IF(A175="*",INT(MAX(B$33:B174)+1), IF(A175="**",ROUNDDOWN(MAX(B$33:B174)+0.01,2), IF(A175="***",MAX(B$33:B174)+0.01,0)))</f>
        <v>0</v>
      </c>
      <c r="C175" s="1034"/>
      <c r="D175" s="524"/>
      <c r="E175" s="524"/>
      <c r="F175" s="483"/>
      <c r="G175" s="469"/>
      <c r="H175" s="525"/>
      <c r="L175" s="471"/>
      <c r="M175" s="471"/>
      <c r="N175" s="471"/>
      <c r="O175" s="471"/>
      <c r="P175" s="471"/>
    </row>
    <row r="176" spans="1:16">
      <c r="B176" s="500">
        <f>IF(A176="*",INT(MAX(B$33:B175)+1), IF(A176="**",ROUNDDOWN(MAX(B$33:B175)+0.01,2), IF(A176="***",MAX(B$33:B175)+0.01,0)))</f>
        <v>0</v>
      </c>
      <c r="C176" s="1034"/>
      <c r="D176" s="524"/>
      <c r="E176" s="524"/>
      <c r="G176" s="468"/>
      <c r="H176" s="526"/>
      <c r="L176" s="471"/>
      <c r="M176" s="471"/>
      <c r="N176" s="471"/>
      <c r="O176" s="471"/>
      <c r="P176" s="471"/>
    </row>
    <row r="177" spans="1:16">
      <c r="B177" s="500">
        <f>IF(A177="*",INT(MAX(B$33:B176)+1), IF(A177="**",ROUNDDOWN(MAX(B$33:B176)+0.01,2), IF(A177="***",MAX(B$33:B176)+0.01,0)))</f>
        <v>0</v>
      </c>
      <c r="C177" s="1034"/>
      <c r="D177" s="524"/>
      <c r="E177" s="524"/>
      <c r="F177" s="526"/>
      <c r="G177" s="468"/>
      <c r="H177" s="526"/>
    </row>
    <row r="178" spans="1:16">
      <c r="B178" s="500">
        <f>IF(A178="*",INT(MAX(B$33:B177)+1), IF(A178="**",ROUNDDOWN(MAX(B$33:B177)+0.01,2), IF(A178="***",MAX(B$33:B177)+0.01,0)))</f>
        <v>0</v>
      </c>
      <c r="C178" s="1034"/>
      <c r="D178" s="524"/>
      <c r="E178" s="524"/>
      <c r="F178" s="526"/>
      <c r="G178" s="468"/>
      <c r="H178" s="526"/>
    </row>
    <row r="179" spans="1:16">
      <c r="B179" s="500">
        <f>IF(A179="*",INT(MAX(B$33:B178)+1), IF(A179="**",ROUNDDOWN(MAX(B$33:B178)+0.01,2), IF(A179="***",MAX(B$33:B178)+0.01,0)))</f>
        <v>0</v>
      </c>
      <c r="C179" s="1034"/>
      <c r="D179" s="524"/>
      <c r="E179" s="524"/>
      <c r="F179" s="526"/>
      <c r="G179" s="468"/>
      <c r="H179" s="526"/>
    </row>
    <row r="180" spans="1:16">
      <c r="B180" s="500">
        <f>IF(A180="*",INT(MAX(B$33:B179)+1), IF(A180="**",ROUNDDOWN(MAX(B$33:B179)+0.01,2), IF(A180="***",MAX(B$33:B179)+0.01,0)))</f>
        <v>0</v>
      </c>
      <c r="C180" s="1034"/>
      <c r="D180" s="524"/>
      <c r="E180" s="524"/>
      <c r="F180" s="526"/>
      <c r="G180" s="468"/>
      <c r="H180" s="526"/>
    </row>
    <row r="181" spans="1:16">
      <c r="B181" s="500">
        <f>IF(A181="*",INT(MAX(B$33:B180)+1), IF(A181="**",ROUNDDOWN(MAX(B$33:B180)+0.01,2), IF(A181="***",MAX(B$33:B180)+0.01,0)))</f>
        <v>0</v>
      </c>
      <c r="C181" s="1034"/>
      <c r="D181" s="519" t="s">
        <v>523</v>
      </c>
      <c r="E181" s="520">
        <v>1</v>
      </c>
      <c r="F181" s="521">
        <v>0</v>
      </c>
      <c r="G181" s="522"/>
      <c r="H181" s="526"/>
    </row>
    <row r="182" spans="1:16">
      <c r="B182" s="500"/>
      <c r="C182" s="524"/>
      <c r="D182" s="538"/>
      <c r="E182" s="539"/>
      <c r="F182" s="478"/>
      <c r="G182" s="540"/>
      <c r="H182" s="526"/>
    </row>
    <row r="183" spans="1:16" ht="12.75" customHeight="1">
      <c r="A183" s="468" t="s">
        <v>515</v>
      </c>
      <c r="B183" s="500">
        <f>IF(A183="*",INT(MAX(B$33:B182)+1), IF(A183="**",ROUNDDOWN(MAX(B$33:B182)+0.01,2), IF(A183="***",MAX(B$33:B182)+0.01,0)))</f>
        <v>1.1599999999999999</v>
      </c>
      <c r="C183" s="1034" t="s">
        <v>685</v>
      </c>
      <c r="D183" s="524"/>
      <c r="E183" s="524"/>
      <c r="F183" s="483"/>
      <c r="G183" s="469"/>
      <c r="H183" s="483"/>
    </row>
    <row r="184" spans="1:16">
      <c r="B184" s="500">
        <f>IF(A184="*",INT(MAX(B$33:B183)+1), IF(A184="**",ROUNDDOWN(MAX(B$33:B183)+0.01,2), IF(A184="***",MAX(B$33:B183)+0.01,0)))</f>
        <v>0</v>
      </c>
      <c r="C184" s="1034"/>
      <c r="D184" s="524"/>
      <c r="E184" s="524"/>
      <c r="F184" s="483"/>
      <c r="G184" s="469"/>
      <c r="H184" s="525"/>
      <c r="L184" s="497"/>
      <c r="M184" s="497"/>
      <c r="N184" s="497"/>
      <c r="O184" s="497"/>
      <c r="P184" s="497"/>
    </row>
    <row r="185" spans="1:16">
      <c r="B185" s="500">
        <f>IF(A185="*",INT(MAX(B$33:B184)+1), IF(A185="**",ROUNDDOWN(MAX(B$33:B184)+0.01,2), IF(A185="***",MAX(B$33:B184)+0.01,0)))</f>
        <v>0</v>
      </c>
      <c r="C185" s="1034"/>
      <c r="D185" s="524"/>
      <c r="E185" s="524"/>
      <c r="G185" s="468"/>
      <c r="H185" s="526"/>
      <c r="L185" s="497"/>
      <c r="M185" s="497"/>
      <c r="N185" s="497"/>
      <c r="O185" s="497"/>
      <c r="P185" s="497"/>
    </row>
    <row r="186" spans="1:16">
      <c r="B186" s="500">
        <f>IF(A186="*",INT(MAX(B$33:B185)+1), IF(A186="**",ROUNDDOWN(MAX(B$33:B185)+0.01,2), IF(A186="***",MAX(B$33:B185)+0.01,0)))</f>
        <v>0</v>
      </c>
      <c r="C186" s="1034"/>
      <c r="D186" s="524"/>
      <c r="E186" s="524"/>
      <c r="F186" s="526"/>
      <c r="G186" s="468"/>
      <c r="H186" s="526"/>
      <c r="I186" s="497"/>
      <c r="L186" s="518"/>
      <c r="M186" s="518"/>
      <c r="N186" s="518"/>
      <c r="O186" s="518"/>
      <c r="P186" s="518"/>
    </row>
    <row r="187" spans="1:16">
      <c r="B187" s="500">
        <f>IF(A187="*",INT(MAX(B$33:B186)+1), IF(A187="**",ROUNDDOWN(MAX(B$33:B186)+0.01,2), IF(A187="***",MAX(B$33:B186)+0.01,0)))</f>
        <v>0</v>
      </c>
      <c r="C187" s="1034"/>
      <c r="D187" s="524"/>
      <c r="E187" s="524"/>
      <c r="F187" s="526"/>
      <c r="G187" s="468"/>
      <c r="H187" s="526"/>
    </row>
    <row r="188" spans="1:16">
      <c r="B188" s="500">
        <f>IF(A188="*",INT(MAX(B$33:B187)+1), IF(A188="**",ROUNDDOWN(MAX(B$33:B187)+0.01,2), IF(A188="***",MAX(B$33:B187)+0.01,0)))</f>
        <v>0</v>
      </c>
      <c r="C188" s="1034"/>
      <c r="D188" s="524"/>
      <c r="E188" s="524"/>
      <c r="F188" s="526"/>
      <c r="G188" s="468"/>
      <c r="H188" s="526"/>
    </row>
    <row r="189" spans="1:16">
      <c r="B189" s="500">
        <f>IF(A189="*",INT(MAX(B$33:B188)+1), IF(A189="**",ROUNDDOWN(MAX(B$33:B188)+0.01,2), IF(A189="***",MAX(B$33:B188)+0.01,0)))</f>
        <v>0</v>
      </c>
      <c r="C189" s="1034"/>
      <c r="D189" s="524"/>
      <c r="E189" s="524"/>
      <c r="F189" s="526"/>
      <c r="G189" s="468"/>
      <c r="H189" s="526"/>
    </row>
    <row r="190" spans="1:16">
      <c r="B190" s="500">
        <f>IF(A190="*",INT(MAX(B$33:B189)+1), IF(A190="**",ROUNDDOWN(MAX(B$33:B189)+0.01,2), IF(A190="***",MAX(B$33:B189)+0.01,0)))</f>
        <v>0</v>
      </c>
      <c r="C190" s="469" t="s">
        <v>529</v>
      </c>
      <c r="D190" s="469"/>
      <c r="E190" s="469"/>
      <c r="F190" s="483"/>
      <c r="G190" s="468"/>
      <c r="H190" s="526"/>
    </row>
    <row r="191" spans="1:16">
      <c r="B191" s="500">
        <f>IF(A191="*",INT(MAX(B$33:B190)+1), IF(A191="**",ROUNDDOWN(MAX(B$33:B190)+0.01,2), IF(A191="***",MAX(B$33:B190)+0.01,0)))</f>
        <v>0</v>
      </c>
      <c r="C191" s="469" t="s">
        <v>530</v>
      </c>
      <c r="D191" s="469"/>
      <c r="E191" s="469"/>
      <c r="F191" s="483"/>
      <c r="G191" s="468"/>
      <c r="H191" s="526"/>
    </row>
    <row r="192" spans="1:16">
      <c r="B192" s="500">
        <f>IF(A192="*",INT(MAX(B$33:B191)+1), IF(A192="**",ROUNDDOWN(MAX(B$33:B191)+0.01,2), IF(A192="***",MAX(B$33:B191)+0.01,0)))</f>
        <v>0</v>
      </c>
      <c r="C192" s="469" t="s">
        <v>686</v>
      </c>
      <c r="D192" s="469"/>
      <c r="E192" s="469"/>
      <c r="F192" s="483"/>
      <c r="G192" s="468"/>
      <c r="H192" s="526"/>
    </row>
    <row r="193" spans="1:11">
      <c r="B193" s="500">
        <f>IF(A193="*",INT(MAX(B$33:B192)+1), IF(A193="**",ROUNDDOWN(MAX(B$33:B192)+0.01,2), IF(A193="***",MAX(B$33:B192)+0.01,0)))</f>
        <v>0</v>
      </c>
      <c r="C193" s="469" t="s">
        <v>687</v>
      </c>
      <c r="D193" s="469"/>
      <c r="E193" s="469"/>
      <c r="F193" s="483"/>
      <c r="G193" s="468"/>
      <c r="H193" s="526"/>
    </row>
    <row r="194" spans="1:11">
      <c r="B194" s="500">
        <f>IF(A194="*",INT(MAX(B$33:B193)+1), IF(A194="**",ROUNDDOWN(MAX(B$33:B193)+0.01,2), IF(A194="***",MAX(B$33:B193)+0.01,0)))</f>
        <v>0</v>
      </c>
      <c r="C194" s="469" t="s">
        <v>688</v>
      </c>
      <c r="D194" s="469"/>
      <c r="E194" s="469"/>
      <c r="F194" s="483"/>
      <c r="G194" s="468"/>
      <c r="H194" s="526"/>
    </row>
    <row r="195" spans="1:11">
      <c r="B195" s="500">
        <f>IF(A195="*",INT(MAX(B$33:B194)+1), IF(A195="**",ROUNDDOWN(MAX(B$33:B194)+0.01,2), IF(A195="***",MAX(B$33:B194)+0.01,0)))</f>
        <v>0</v>
      </c>
      <c r="C195" s="469" t="s">
        <v>531</v>
      </c>
      <c r="D195" s="469"/>
      <c r="E195" s="469"/>
      <c r="F195" s="483"/>
      <c r="G195" s="468"/>
      <c r="H195" s="526"/>
    </row>
    <row r="196" spans="1:11">
      <c r="B196" s="500">
        <f>IF(A196="*",INT(MAX(B$33:B195)+1), IF(A196="**",ROUNDDOWN(MAX(B$33:B195)+0.01,2), IF(A196="***",MAX(B$33:B195)+0.01,0)))</f>
        <v>0</v>
      </c>
      <c r="C196" s="469" t="s">
        <v>532</v>
      </c>
      <c r="D196" s="469"/>
      <c r="E196" s="469"/>
      <c r="F196" s="483"/>
      <c r="G196" s="468"/>
      <c r="H196" s="526"/>
    </row>
    <row r="197" spans="1:11">
      <c r="B197" s="500">
        <f>IF(A197="*",INT(MAX(B$33:B196)+1), IF(A197="**",ROUNDDOWN(MAX(B$33:B196)+0.01,2), IF(A197="***",MAX(B$33:B196)+0.01,0)))</f>
        <v>0</v>
      </c>
      <c r="C197" s="497" t="s">
        <v>533</v>
      </c>
      <c r="D197" s="497"/>
      <c r="E197" s="497"/>
      <c r="F197" s="499"/>
      <c r="G197" s="468"/>
      <c r="H197" s="526"/>
    </row>
    <row r="198" spans="1:11">
      <c r="B198" s="500">
        <f>IF(A198="*",INT(MAX(B$33:B197)+1), IF(A198="**",ROUNDDOWN(MAX(B$33:B197)+0.01,2), IF(A198="***",MAX(B$33:B197)+0.01,0)))</f>
        <v>0</v>
      </c>
      <c r="C198" s="497" t="s">
        <v>534</v>
      </c>
      <c r="D198" s="497"/>
      <c r="E198" s="497"/>
      <c r="F198" s="499"/>
      <c r="G198" s="468"/>
      <c r="H198" s="526"/>
    </row>
    <row r="199" spans="1:11">
      <c r="B199" s="500">
        <f>IF(A199="*",INT(MAX(B$33:B198)+1), IF(A199="**",ROUNDDOWN(MAX(B$33:B198)+0.01,2), IF(A199="***",MAX(B$33:B198)+0.01,0)))</f>
        <v>0</v>
      </c>
      <c r="C199" s="469" t="s">
        <v>689</v>
      </c>
      <c r="D199" s="519" t="s">
        <v>523</v>
      </c>
      <c r="E199" s="520">
        <v>14</v>
      </c>
      <c r="F199" s="521">
        <v>0</v>
      </c>
      <c r="G199" s="522"/>
      <c r="H199" s="526"/>
    </row>
    <row r="200" spans="1:11">
      <c r="B200" s="500"/>
      <c r="C200" s="469"/>
      <c r="D200" s="538"/>
      <c r="E200" s="539"/>
      <c r="F200" s="478"/>
      <c r="G200" s="540"/>
      <c r="H200" s="526"/>
    </row>
    <row r="201" spans="1:11" s="471" customFormat="1" ht="12.75" customHeight="1">
      <c r="A201" s="468" t="s">
        <v>515</v>
      </c>
      <c r="B201" s="500">
        <f>IF(A201="*",INT(MAX(B$33:B200)+1), IF(A201="**",ROUNDDOWN(MAX(B$33:B200)+0.01,2), IF(A201="***",MAX(B$33:B200)+0.01,0)))</f>
        <v>1.17</v>
      </c>
      <c r="C201" s="1038" t="s">
        <v>535</v>
      </c>
      <c r="D201" s="546"/>
      <c r="E201" s="546"/>
      <c r="F201" s="470"/>
      <c r="G201" s="547"/>
      <c r="H201" s="470"/>
      <c r="J201" s="546"/>
      <c r="K201" s="546"/>
    </row>
    <row r="202" spans="1:11" s="471" customFormat="1">
      <c r="B202" s="500">
        <f>IF(A202="*",INT(MAX(B$33:B201)+1), IF(A202="**",ROUNDDOWN(MAX(B$33:B201)+0.01,2), IF(A202="***",MAX(B$33:B201)+0.01,0)))</f>
        <v>0</v>
      </c>
      <c r="C202" s="1038"/>
      <c r="D202" s="546"/>
      <c r="E202" s="546"/>
      <c r="F202" s="470"/>
      <c r="G202" s="547"/>
      <c r="H202" s="470"/>
      <c r="J202" s="546"/>
      <c r="K202" s="546"/>
    </row>
    <row r="203" spans="1:11" s="471" customFormat="1">
      <c r="B203" s="500">
        <f>IF(A203="*",INT(MAX(B$33:B202)+1), IF(A203="**",ROUNDDOWN(MAX(B$33:B202)+0.01,2), IF(A203="***",MAX(B$33:B202)+0.01,0)))</f>
        <v>0</v>
      </c>
      <c r="C203" s="1038"/>
      <c r="D203" s="519" t="s">
        <v>465</v>
      </c>
      <c r="E203" s="520">
        <v>400</v>
      </c>
      <c r="F203" s="521">
        <v>0</v>
      </c>
      <c r="G203" s="522"/>
      <c r="H203" s="470"/>
      <c r="J203" s="546"/>
      <c r="K203" s="546"/>
    </row>
    <row r="204" spans="1:11" s="471" customFormat="1">
      <c r="B204" s="500">
        <f>IF(A204="*",INT(MAX(B$33:B203)+1), IF(A204="**",ROUNDDOWN(MAX(B$33:B203)+0.01,2), IF(A204="***",MAX(B$33:B203)+0.01,0)))</f>
        <v>0</v>
      </c>
      <c r="C204" s="546"/>
      <c r="D204" s="546"/>
      <c r="E204" s="546"/>
      <c r="F204" s="470"/>
      <c r="G204" s="547"/>
      <c r="H204" s="470"/>
      <c r="J204" s="546"/>
      <c r="K204" s="546"/>
    </row>
    <row r="205" spans="1:11" s="471" customFormat="1" ht="12.75" customHeight="1">
      <c r="A205" s="468" t="s">
        <v>515</v>
      </c>
      <c r="B205" s="500">
        <f>IF(A205="*",INT(MAX(B$33:B204)+1), IF(A205="**",ROUNDDOWN(MAX(B$33:B204)+0.01,2), IF(A205="***",MAX(B$33:B204)+0.01,0)))</f>
        <v>1.18</v>
      </c>
      <c r="C205" s="1038" t="s">
        <v>536</v>
      </c>
      <c r="D205" s="546"/>
      <c r="E205" s="546"/>
      <c r="F205" s="470"/>
      <c r="G205" s="547"/>
      <c r="H205" s="470"/>
      <c r="J205" s="546"/>
      <c r="K205" s="546"/>
    </row>
    <row r="206" spans="1:11" s="471" customFormat="1">
      <c r="B206" s="500">
        <f>IF(A206="*",INT(MAX(B$33:B205)+1), IF(A206="**",ROUNDDOWN(MAX(B$33:B205)+0.01,2), IF(A206="***",MAX(B$33:B205)+0.01,0)))</f>
        <v>0</v>
      </c>
      <c r="C206" s="1038"/>
      <c r="D206" s="546"/>
      <c r="E206" s="546"/>
      <c r="F206" s="470"/>
      <c r="G206" s="547"/>
      <c r="H206" s="470"/>
      <c r="J206" s="546"/>
      <c r="K206" s="546"/>
    </row>
    <row r="207" spans="1:11" s="471" customFormat="1">
      <c r="B207" s="500">
        <f>IF(A207="*",INT(MAX(B$33:B206)+1), IF(A207="**",ROUNDDOWN(MAX(B$33:B206)+0.01,2), IF(A207="***",MAX(B$33:B206)+0.01,0)))</f>
        <v>0</v>
      </c>
      <c r="C207" s="1038"/>
      <c r="D207" s="519" t="s">
        <v>523</v>
      </c>
      <c r="E207" s="520">
        <v>1</v>
      </c>
      <c r="F207" s="521">
        <v>0</v>
      </c>
      <c r="G207" s="522"/>
      <c r="H207" s="470"/>
      <c r="J207" s="546"/>
      <c r="K207" s="546"/>
    </row>
    <row r="208" spans="1:11" s="471" customFormat="1">
      <c r="B208" s="500">
        <f>IF(A208="*",INT(MAX(B$33:B207)+1), IF(A208="**",ROUNDDOWN(MAX(B$33:B207)+0.01,2), IF(A208="***",MAX(B$33:B207)+0.01,0)))</f>
        <v>0</v>
      </c>
      <c r="C208" s="546"/>
      <c r="D208" s="546"/>
      <c r="E208" s="546"/>
      <c r="F208" s="470"/>
      <c r="G208" s="547"/>
      <c r="H208" s="470"/>
      <c r="J208" s="546"/>
      <c r="K208" s="546"/>
    </row>
    <row r="209" spans="1:15" s="468" customFormat="1" ht="12.75" customHeight="1">
      <c r="A209" s="468" t="s">
        <v>515</v>
      </c>
      <c r="B209" s="500">
        <f>IF(A209="*",INT(MAX(B$33:B208)+1), IF(A209="**",ROUNDDOWN(MAX(B$33:B208)+0.01,2), IF(A209="***",MAX(B$33:B208)+0.01,0)))</f>
        <v>1.19</v>
      </c>
      <c r="C209" s="1039" t="s">
        <v>537</v>
      </c>
      <c r="D209" s="548"/>
      <c r="E209" s="548"/>
      <c r="F209" s="467"/>
      <c r="G209" s="549"/>
      <c r="H209" s="467"/>
      <c r="M209" s="550"/>
      <c r="N209" s="550"/>
      <c r="O209" s="550"/>
    </row>
    <row r="210" spans="1:15" s="468" customFormat="1" ht="12.75" customHeight="1">
      <c r="B210" s="500">
        <f>IF(A210="*",INT(MAX(B$33:B209)+1), IF(A210="**",ROUNDDOWN(MAX(B$33:B209)+0.01,2), IF(A210="***",MAX(B$33:B209)+0.01,0)))</f>
        <v>0</v>
      </c>
      <c r="C210" s="1039"/>
      <c r="D210" s="548"/>
      <c r="E210" s="548"/>
      <c r="F210" s="467"/>
      <c r="G210" s="549"/>
      <c r="H210" s="467"/>
      <c r="M210" s="550"/>
      <c r="N210" s="550"/>
      <c r="O210" s="550"/>
    </row>
    <row r="211" spans="1:15" s="468" customFormat="1" ht="12.75" customHeight="1">
      <c r="B211" s="500">
        <f>IF(A211="*",INT(MAX(B$33:B210)+1), IF(A211="**",ROUNDDOWN(MAX(B$33:B210)+0.01,2), IF(A211="***",MAX(B$33:B210)+0.01,0)))</f>
        <v>0</v>
      </c>
      <c r="C211" s="1039"/>
      <c r="D211" s="519" t="s">
        <v>523</v>
      </c>
      <c r="E211" s="520">
        <v>1</v>
      </c>
      <c r="F211" s="521">
        <v>0</v>
      </c>
      <c r="G211" s="522"/>
      <c r="H211" s="467"/>
      <c r="M211" s="550"/>
      <c r="N211" s="550"/>
      <c r="O211" s="550"/>
    </row>
    <row r="212" spans="1:15" s="468" customFormat="1" ht="12.75" customHeight="1">
      <c r="B212" s="500"/>
      <c r="C212" s="548"/>
      <c r="D212" s="538"/>
      <c r="E212" s="539"/>
      <c r="F212" s="478"/>
      <c r="G212" s="540"/>
      <c r="H212" s="467"/>
      <c r="M212" s="550"/>
      <c r="N212" s="550"/>
      <c r="O212" s="550"/>
    </row>
    <row r="213" spans="1:15" s="468" customFormat="1" ht="12.75" customHeight="1">
      <c r="B213" s="500">
        <f>IF(A213="*",INT(MAX(B$33:B211)+1), IF(A213="**",ROUNDDOWN(MAX(B$33:B211)+0.01,2), IF(A213="***",MAX(B$33:B211)+0.01,0)))</f>
        <v>0</v>
      </c>
      <c r="C213" s="548"/>
      <c r="D213" s="548"/>
      <c r="E213" s="548"/>
      <c r="F213" s="467"/>
      <c r="G213" s="549"/>
      <c r="H213" s="467"/>
      <c r="M213" s="550"/>
      <c r="N213" s="550"/>
      <c r="O213" s="550"/>
    </row>
    <row r="214" spans="1:15" s="468" customFormat="1" ht="13.5" thickBot="1">
      <c r="B214" s="511">
        <f>IF(A214="*",INT(MAX(B$63:B213)+1), IF(A214="**",ROUNDDOWN(MAX(B$63:B213)+0.01,2), IF(A214="***",MAX(B$63:B213)+0.01,0)))</f>
        <v>0</v>
      </c>
      <c r="C214" s="551"/>
      <c r="D214" s="513"/>
      <c r="E214" s="514"/>
      <c r="F214" s="479"/>
      <c r="G214" s="515"/>
    </row>
    <row r="215" spans="1:15" s="468" customFormat="1" ht="13.5" thickBot="1">
      <c r="B215" s="511">
        <f>IF(A215="*",INT(MAX(B$63:B214)+1), IF(A215="**",ROUNDDOWN(MAX(B$63:B214)+0.01,2), IF(A215="***",MAX(B$63:B214)+0.01,0)))</f>
        <v>0</v>
      </c>
      <c r="C215" s="552" t="str">
        <f>"UKUPNO "&amp;ROUNDDOWN(B209,0)</f>
        <v>UKUPNO 1</v>
      </c>
      <c r="D215" s="553"/>
      <c r="E215" s="554"/>
      <c r="F215" s="555"/>
      <c r="G215" s="556"/>
    </row>
    <row r="216" spans="1:15" s="468" customFormat="1">
      <c r="B216" s="500"/>
      <c r="C216" s="557"/>
      <c r="D216" s="558"/>
      <c r="E216" s="559"/>
      <c r="F216" s="560"/>
      <c r="G216" s="560"/>
      <c r="M216" s="561"/>
    </row>
    <row r="217" spans="1:15" s="468" customFormat="1">
      <c r="B217" s="500"/>
      <c r="C217" s="557"/>
      <c r="D217" s="558"/>
      <c r="E217" s="559"/>
      <c r="F217" s="560"/>
      <c r="G217" s="560"/>
      <c r="M217" s="561"/>
    </row>
    <row r="218" spans="1:15" s="468" customFormat="1">
      <c r="B218" s="500"/>
      <c r="C218" s="557"/>
      <c r="D218" s="558"/>
      <c r="E218" s="559"/>
      <c r="F218" s="560"/>
      <c r="G218" s="560"/>
      <c r="M218" s="561"/>
    </row>
    <row r="219" spans="1:15" s="468" customFormat="1" ht="13.5" thickBot="1">
      <c r="B219" s="500"/>
      <c r="C219" s="557"/>
      <c r="D219" s="558"/>
      <c r="E219" s="559"/>
      <c r="F219" s="560"/>
      <c r="G219" s="560"/>
      <c r="M219" s="561"/>
    </row>
    <row r="220" spans="1:15" ht="12.75" customHeight="1" thickBot="1">
      <c r="A220" s="469" t="s">
        <v>513</v>
      </c>
      <c r="B220" s="562">
        <f>IF(A220="*",INT(MAX(B$61:B216)+1), IF(A220="**",ROUNDDOWN(MAX(B$61:B216)+0.01,2), IF(A220="***",MAX(B$61:B216)+0.01,0)))</f>
        <v>2</v>
      </c>
      <c r="C220" s="506" t="s">
        <v>538</v>
      </c>
      <c r="D220" s="513"/>
      <c r="E220" s="514"/>
      <c r="F220" s="479"/>
      <c r="G220" s="515"/>
    </row>
    <row r="221" spans="1:15" s="504" customFormat="1">
      <c r="A221" s="563"/>
      <c r="B221" s="564"/>
      <c r="C221" s="565"/>
      <c r="D221" s="565"/>
      <c r="E221" s="565"/>
      <c r="F221" s="566"/>
      <c r="G221" s="567"/>
      <c r="H221" s="544"/>
    </row>
    <row r="222" spans="1:15" s="504" customFormat="1" ht="12.75" customHeight="1">
      <c r="A222" s="468" t="s">
        <v>515</v>
      </c>
      <c r="B222" s="500">
        <f>IF(A222="*",INT(MAX(B$32:B221)+1), IF(A222="**",ROUNDDOWN(MAX(B$32:B221)+0.01,2), IF(A222="***",MAX(B$32:B221)+0.01,0)))</f>
        <v>2.0099999999999998</v>
      </c>
      <c r="C222" s="1040" t="s">
        <v>690</v>
      </c>
      <c r="D222" s="568"/>
      <c r="E222" s="568"/>
      <c r="H222" s="544"/>
    </row>
    <row r="223" spans="1:15" s="518" customFormat="1">
      <c r="A223" s="569"/>
      <c r="B223" s="500">
        <f>IF(A223="*",INT(MAX(B$32:B222)+1), IF(A223="**",ROUNDDOWN(MAX(B$32:B222)+0.01,2), IF(A223="***",MAX(B$32:B222)+0.01,0)))</f>
        <v>0</v>
      </c>
      <c r="C223" s="1040"/>
      <c r="D223" s="568"/>
      <c r="E223" s="568"/>
      <c r="F223" s="504"/>
      <c r="G223" s="504"/>
      <c r="H223" s="544"/>
    </row>
    <row r="224" spans="1:15" s="518" customFormat="1">
      <c r="A224" s="569"/>
      <c r="B224" s="500">
        <f>IF(A224="*",INT(MAX(B$32:B223)+1), IF(A224="**",ROUNDDOWN(MAX(B$32:B223)+0.01,2), IF(A224="***",MAX(B$32:B223)+0.01,0)))</f>
        <v>0</v>
      </c>
      <c r="C224" s="1040"/>
      <c r="D224" s="568"/>
      <c r="E224" s="568"/>
      <c r="F224" s="504"/>
      <c r="G224" s="504"/>
      <c r="H224" s="544"/>
    </row>
    <row r="225" spans="1:8" s="518" customFormat="1">
      <c r="A225" s="569"/>
      <c r="B225" s="500">
        <f>IF(A225="*",INT(MAX(B$32:B224)+1), IF(A225="**",ROUNDDOWN(MAX(B$32:B224)+0.01,2), IF(A225="***",MAX(B$32:B224)+0.01,0)))</f>
        <v>0</v>
      </c>
      <c r="C225" s="1040"/>
      <c r="D225" s="568"/>
      <c r="E225" s="568"/>
      <c r="F225" s="504"/>
      <c r="G225" s="504"/>
      <c r="H225" s="544"/>
    </row>
    <row r="226" spans="1:8" s="518" customFormat="1">
      <c r="A226" s="569"/>
      <c r="B226" s="500">
        <f>IF(A226="*",INT(MAX(B$32:B225)+1), IF(A226="**",ROUNDDOWN(MAX(B$32:B225)+0.01,2), IF(A226="***",MAX(B$32:B225)+0.01,0)))</f>
        <v>0</v>
      </c>
      <c r="C226" s="1040"/>
      <c r="D226" s="568"/>
      <c r="E226" s="568"/>
      <c r="F226" s="504"/>
      <c r="G226" s="504"/>
      <c r="H226" s="544"/>
    </row>
    <row r="227" spans="1:8" s="518" customFormat="1">
      <c r="A227" s="569"/>
      <c r="B227" s="500">
        <f>IF(A227="*",INT(MAX(B$32:B226)+1), IF(A227="**",ROUNDDOWN(MAX(B$32:B226)+0.01,2), IF(A227="***",MAX(B$32:B226)+0.01,0)))</f>
        <v>0</v>
      </c>
      <c r="C227" s="1040"/>
      <c r="D227" s="568"/>
      <c r="E227" s="568"/>
      <c r="F227" s="504"/>
      <c r="G227" s="504"/>
      <c r="H227" s="544"/>
    </row>
    <row r="228" spans="1:8" s="518" customFormat="1">
      <c r="A228" s="569"/>
      <c r="B228" s="500">
        <f>IF(A228="*",INT(MAX(B$32:B227)+1), IF(A228="**",ROUNDDOWN(MAX(B$32:B227)+0.01,2), IF(A228="***",MAX(B$32:B227)+0.01,0)))</f>
        <v>0</v>
      </c>
      <c r="C228" s="1040"/>
      <c r="D228" s="568"/>
      <c r="E228" s="568"/>
      <c r="F228" s="504"/>
      <c r="G228" s="504"/>
      <c r="H228" s="544"/>
    </row>
    <row r="229" spans="1:8" s="518" customFormat="1">
      <c r="A229" s="569"/>
      <c r="B229" s="500">
        <f>IF(A229="*",INT(MAX(B$32:B228)+1), IF(A229="**",ROUNDDOWN(MAX(B$32:B228)+0.01,2), IF(A229="***",MAX(B$32:B228)+0.01,0)))</f>
        <v>0</v>
      </c>
      <c r="C229" s="1040"/>
      <c r="D229" s="568"/>
      <c r="E229" s="568"/>
      <c r="F229" s="504"/>
      <c r="G229" s="504"/>
      <c r="H229" s="544"/>
    </row>
    <row r="230" spans="1:8" s="504" customFormat="1">
      <c r="A230" s="563"/>
      <c r="B230" s="500">
        <f>IF(A230="*",INT(MAX(B$32:B229)+1), IF(A230="**",ROUNDDOWN(MAX(B$32:B229)+0.01,2), IF(A230="***",MAX(B$32:B229)+0.01,0)))</f>
        <v>0</v>
      </c>
      <c r="C230" s="568" t="s">
        <v>703</v>
      </c>
      <c r="D230" s="571"/>
      <c r="E230" s="572"/>
      <c r="F230" s="565"/>
      <c r="G230" s="567"/>
      <c r="H230" s="544"/>
    </row>
    <row r="231" spans="1:8" s="504" customFormat="1">
      <c r="A231" s="563"/>
      <c r="B231" s="500"/>
      <c r="C231" s="573" t="s">
        <v>540</v>
      </c>
      <c r="D231" s="571"/>
      <c r="E231" s="572"/>
      <c r="F231" s="565"/>
      <c r="G231" s="567"/>
      <c r="H231" s="544"/>
    </row>
    <row r="232" spans="1:8" s="504" customFormat="1">
      <c r="A232" s="563"/>
      <c r="B232" s="500"/>
      <c r="C232" s="574" t="s">
        <v>541</v>
      </c>
      <c r="D232" s="571"/>
      <c r="E232" s="572"/>
      <c r="F232" s="565"/>
      <c r="G232" s="567"/>
      <c r="H232" s="544"/>
    </row>
    <row r="233" spans="1:8" s="504" customFormat="1">
      <c r="A233" s="563"/>
      <c r="B233" s="500"/>
      <c r="C233" s="575" t="s">
        <v>691</v>
      </c>
      <c r="D233" s="571"/>
      <c r="E233" s="572"/>
      <c r="F233" s="565"/>
      <c r="G233" s="567"/>
      <c r="H233" s="544"/>
    </row>
    <row r="234" spans="1:8" s="504" customFormat="1">
      <c r="A234" s="563"/>
      <c r="B234" s="500"/>
      <c r="C234" s="575" t="s">
        <v>692</v>
      </c>
      <c r="D234" s="571"/>
      <c r="E234" s="572"/>
      <c r="F234" s="565"/>
      <c r="G234" s="567"/>
      <c r="H234" s="544"/>
    </row>
    <row r="235" spans="1:8" s="504" customFormat="1" ht="25.5">
      <c r="A235" s="563"/>
      <c r="B235" s="500"/>
      <c r="C235" s="575" t="s">
        <v>693</v>
      </c>
      <c r="D235" s="571"/>
      <c r="E235" s="572"/>
      <c r="F235" s="565"/>
      <c r="G235" s="567"/>
      <c r="H235" s="544"/>
    </row>
    <row r="236" spans="1:8" s="504" customFormat="1">
      <c r="A236" s="563"/>
      <c r="B236" s="500"/>
      <c r="C236" s="574" t="s">
        <v>542</v>
      </c>
      <c r="D236" s="571"/>
      <c r="E236" s="572"/>
      <c r="F236" s="565"/>
      <c r="G236" s="567"/>
      <c r="H236" s="544"/>
    </row>
    <row r="237" spans="1:8" s="504" customFormat="1">
      <c r="A237" s="563"/>
      <c r="B237" s="500"/>
      <c r="C237" s="575" t="s">
        <v>694</v>
      </c>
      <c r="D237" s="571"/>
      <c r="E237" s="572"/>
      <c r="F237" s="565"/>
      <c r="G237" s="567"/>
      <c r="H237" s="544"/>
    </row>
    <row r="238" spans="1:8" s="504" customFormat="1">
      <c r="A238" s="563"/>
      <c r="B238" s="500"/>
      <c r="C238" s="575" t="s">
        <v>695</v>
      </c>
      <c r="D238" s="571"/>
      <c r="E238" s="572"/>
      <c r="F238" s="565"/>
      <c r="G238" s="567"/>
      <c r="H238" s="544"/>
    </row>
    <row r="239" spans="1:8" s="504" customFormat="1" ht="25.5">
      <c r="A239" s="563"/>
      <c r="B239" s="500"/>
      <c r="C239" s="575" t="s">
        <v>696</v>
      </c>
      <c r="D239" s="571"/>
      <c r="E239" s="572"/>
      <c r="F239" s="565"/>
      <c r="G239" s="567"/>
      <c r="H239" s="544"/>
    </row>
    <row r="240" spans="1:8" s="504" customFormat="1">
      <c r="A240" s="563"/>
      <c r="B240" s="500"/>
      <c r="C240" s="573" t="s">
        <v>543</v>
      </c>
      <c r="D240" s="571"/>
      <c r="E240" s="572"/>
      <c r="F240" s="565"/>
      <c r="G240" s="567"/>
      <c r="H240" s="544"/>
    </row>
    <row r="241" spans="1:8" s="504" customFormat="1">
      <c r="A241" s="563"/>
      <c r="B241" s="500"/>
      <c r="C241" s="574" t="s">
        <v>544</v>
      </c>
      <c r="D241" s="571"/>
      <c r="E241" s="572"/>
      <c r="F241" s="565"/>
      <c r="G241" s="567"/>
      <c r="H241" s="544"/>
    </row>
    <row r="242" spans="1:8" s="504" customFormat="1">
      <c r="A242" s="563"/>
      <c r="B242" s="500"/>
      <c r="C242" s="575" t="s">
        <v>545</v>
      </c>
      <c r="D242" s="571"/>
      <c r="E242" s="572"/>
      <c r="F242" s="565"/>
      <c r="G242" s="567"/>
      <c r="H242" s="544"/>
    </row>
    <row r="243" spans="1:8" s="504" customFormat="1">
      <c r="A243" s="563"/>
      <c r="B243" s="500"/>
      <c r="C243" s="575" t="s">
        <v>546</v>
      </c>
      <c r="D243" s="571"/>
      <c r="E243" s="572"/>
      <c r="F243" s="565"/>
      <c r="G243" s="567"/>
      <c r="H243" s="544"/>
    </row>
    <row r="244" spans="1:8" s="504" customFormat="1">
      <c r="A244" s="563"/>
      <c r="B244" s="500"/>
      <c r="C244" s="575" t="s">
        <v>547</v>
      </c>
      <c r="D244" s="571"/>
      <c r="E244" s="572"/>
      <c r="F244" s="565"/>
      <c r="G244" s="567"/>
      <c r="H244" s="544"/>
    </row>
    <row r="245" spans="1:8" s="504" customFormat="1">
      <c r="A245" s="563"/>
      <c r="B245" s="500"/>
      <c r="C245" s="575" t="s">
        <v>697</v>
      </c>
      <c r="D245" s="571"/>
      <c r="E245" s="572"/>
      <c r="F245" s="565"/>
      <c r="G245" s="567"/>
      <c r="H245" s="544"/>
    </row>
    <row r="246" spans="1:8" s="504" customFormat="1" ht="25.5">
      <c r="A246" s="563"/>
      <c r="B246" s="500"/>
      <c r="C246" s="575" t="s">
        <v>548</v>
      </c>
      <c r="D246" s="571"/>
      <c r="E246" s="572"/>
      <c r="F246" s="565"/>
      <c r="G246" s="567"/>
      <c r="H246" s="544"/>
    </row>
    <row r="247" spans="1:8" s="504" customFormat="1">
      <c r="A247" s="563"/>
      <c r="B247" s="500"/>
      <c r="C247" s="575" t="s">
        <v>698</v>
      </c>
      <c r="D247" s="571"/>
      <c r="E247" s="572"/>
      <c r="F247" s="565"/>
      <c r="G247" s="567"/>
      <c r="H247" s="544"/>
    </row>
    <row r="248" spans="1:8" s="504" customFormat="1">
      <c r="A248" s="563"/>
      <c r="B248" s="500"/>
      <c r="C248" s="575" t="s">
        <v>699</v>
      </c>
      <c r="D248" s="571"/>
      <c r="E248" s="572"/>
      <c r="F248" s="565"/>
      <c r="G248" s="567"/>
      <c r="H248" s="544"/>
    </row>
    <row r="249" spans="1:8" s="504" customFormat="1">
      <c r="A249" s="563"/>
      <c r="B249" s="500"/>
      <c r="C249" s="575" t="s">
        <v>700</v>
      </c>
      <c r="D249" s="571"/>
      <c r="E249" s="572"/>
      <c r="F249" s="565"/>
      <c r="G249" s="567"/>
      <c r="H249" s="544"/>
    </row>
    <row r="250" spans="1:8" s="504" customFormat="1">
      <c r="A250" s="563"/>
      <c r="B250" s="500"/>
      <c r="C250" s="575" t="s">
        <v>549</v>
      </c>
      <c r="D250" s="571"/>
      <c r="E250" s="572"/>
      <c r="F250" s="565"/>
      <c r="G250" s="567"/>
      <c r="H250" s="544"/>
    </row>
    <row r="251" spans="1:8" s="504" customFormat="1">
      <c r="A251" s="563"/>
      <c r="B251" s="500"/>
      <c r="C251" s="575" t="s">
        <v>550</v>
      </c>
      <c r="D251" s="571"/>
      <c r="E251" s="572"/>
      <c r="F251" s="565"/>
      <c r="G251" s="567"/>
      <c r="H251" s="544"/>
    </row>
    <row r="252" spans="1:8" s="504" customFormat="1">
      <c r="A252" s="563"/>
      <c r="B252" s="500"/>
      <c r="C252" s="575" t="s">
        <v>551</v>
      </c>
      <c r="D252" s="571"/>
      <c r="E252" s="572"/>
      <c r="F252" s="565"/>
      <c r="G252" s="567"/>
      <c r="H252" s="544"/>
    </row>
    <row r="253" spans="1:8" s="504" customFormat="1">
      <c r="A253" s="563"/>
      <c r="B253" s="500"/>
      <c r="C253" s="575" t="s">
        <v>701</v>
      </c>
      <c r="D253" s="571"/>
      <c r="E253" s="572"/>
      <c r="F253" s="565"/>
      <c r="G253" s="567"/>
      <c r="H253" s="544"/>
    </row>
    <row r="254" spans="1:8" s="504" customFormat="1">
      <c r="A254" s="563"/>
      <c r="B254" s="500"/>
      <c r="C254" s="575" t="s">
        <v>702</v>
      </c>
      <c r="D254" s="519" t="s">
        <v>523</v>
      </c>
      <c r="E254" s="520">
        <v>1</v>
      </c>
      <c r="F254" s="535">
        <v>0</v>
      </c>
      <c r="G254" s="522"/>
      <c r="H254" s="544"/>
    </row>
    <row r="255" spans="1:8" s="504" customFormat="1">
      <c r="A255" s="563"/>
      <c r="B255" s="500"/>
      <c r="C255" s="575"/>
      <c r="D255" s="538"/>
      <c r="E255" s="539"/>
      <c r="F255" s="541"/>
      <c r="G255" s="540"/>
      <c r="H255" s="544"/>
    </row>
    <row r="256" spans="1:8" s="504" customFormat="1" ht="12.75" customHeight="1">
      <c r="A256" s="563" t="s">
        <v>515</v>
      </c>
      <c r="B256" s="500">
        <f>IF(A256="*",INT(MAX(B$32:B255)+1), IF(A256="**",ROUNDDOWN(MAX(B$32:B255)+0.01,2), IF(A256="***",MAX(B$32:B255)+0.01,0)))</f>
        <v>2.02</v>
      </c>
      <c r="C256" s="1041" t="s">
        <v>552</v>
      </c>
      <c r="D256" s="568"/>
      <c r="E256" s="568"/>
      <c r="H256" s="544"/>
    </row>
    <row r="257" spans="1:8" s="518" customFormat="1">
      <c r="A257" s="569"/>
      <c r="B257" s="500">
        <f>IF(A257="*",INT(MAX(B$32:B256)+1), IF(A257="**",ROUNDDOWN(MAX(B$32:B256)+0.01,2), IF(A257="***",MAX(B$32:B256)+0.01,0)))</f>
        <v>0</v>
      </c>
      <c r="C257" s="1041"/>
      <c r="D257" s="568"/>
      <c r="E257" s="568"/>
      <c r="F257" s="504"/>
      <c r="G257" s="504"/>
      <c r="H257" s="544"/>
    </row>
    <row r="258" spans="1:8" s="518" customFormat="1">
      <c r="A258" s="569"/>
      <c r="B258" s="500">
        <f>IF(A258="*",INT(MAX(B$32:B257)+1), IF(A258="**",ROUNDDOWN(MAX(B$32:B257)+0.01,2), IF(A258="***",MAX(B$32:B257)+0.01,0)))</f>
        <v>0</v>
      </c>
      <c r="C258" s="1041"/>
      <c r="D258" s="568"/>
      <c r="E258" s="568"/>
      <c r="F258" s="504"/>
      <c r="G258" s="504"/>
      <c r="H258" s="544"/>
    </row>
    <row r="259" spans="1:8" s="518" customFormat="1">
      <c r="A259" s="569"/>
      <c r="B259" s="500">
        <f>IF(A259="*",INT(MAX(B$32:B258)+1), IF(A259="**",ROUNDDOWN(MAX(B$32:B258)+0.01,2), IF(A259="***",MAX(B$32:B258)+0.01,0)))</f>
        <v>0</v>
      </c>
      <c r="C259" s="1041"/>
      <c r="D259" s="568"/>
      <c r="E259" s="568"/>
      <c r="F259" s="504"/>
      <c r="G259" s="504"/>
      <c r="H259" s="544"/>
    </row>
    <row r="260" spans="1:8" s="518" customFormat="1">
      <c r="A260" s="569"/>
      <c r="B260" s="500">
        <f>IF(A260="*",INT(MAX(B$32:B259)+1), IF(A260="**",ROUNDDOWN(MAX(B$32:B259)+0.01,2), IF(A260="***",MAX(B$32:B259)+0.01,0)))</f>
        <v>0</v>
      </c>
      <c r="C260" s="1041"/>
      <c r="D260" s="568"/>
      <c r="E260" s="568"/>
      <c r="F260" s="504"/>
      <c r="G260" s="504"/>
      <c r="H260" s="544"/>
    </row>
    <row r="261" spans="1:8" s="504" customFormat="1" ht="12.75" customHeight="1">
      <c r="A261" s="563"/>
      <c r="B261" s="500">
        <f>IF(A261="*",INT(MAX(B$32:B260)+1), IF(A261="**",ROUNDDOWN(MAX(B$32:B260)+0.01,2), IF(A261="***",MAX(B$32:B260)+0.01,0)))</f>
        <v>0</v>
      </c>
      <c r="C261" s="1041"/>
      <c r="D261" s="568"/>
      <c r="E261" s="568"/>
      <c r="F261" s="565"/>
      <c r="G261" s="567"/>
      <c r="H261" s="544"/>
    </row>
    <row r="262" spans="1:8" s="518" customFormat="1">
      <c r="B262" s="500"/>
      <c r="C262" s="570"/>
      <c r="D262" s="571"/>
      <c r="E262" s="572"/>
      <c r="H262" s="576"/>
    </row>
    <row r="263" spans="1:8" s="504" customFormat="1">
      <c r="A263" s="563"/>
      <c r="B263" s="500">
        <f>IF(A263="*",INT(MAX(B$32:B262)+1), IF(A263="**",ROUNDDOWN(MAX(B$32:B262)+0.01,2), IF(A263="***",MAX(B$32:B262)+0.01,0)))</f>
        <v>0</v>
      </c>
      <c r="C263" s="568" t="s">
        <v>539</v>
      </c>
      <c r="D263" s="571"/>
      <c r="E263" s="572"/>
      <c r="F263" s="565"/>
      <c r="G263" s="567"/>
      <c r="H263" s="544"/>
    </row>
    <row r="264" spans="1:8" s="518" customFormat="1">
      <c r="B264" s="500"/>
      <c r="C264" s="577" t="s">
        <v>704</v>
      </c>
      <c r="D264" s="571"/>
      <c r="E264" s="572"/>
      <c r="H264" s="576"/>
    </row>
    <row r="265" spans="1:8" s="518" customFormat="1">
      <c r="B265" s="500"/>
      <c r="C265" s="577" t="s">
        <v>553</v>
      </c>
      <c r="D265" s="571"/>
      <c r="E265" s="572"/>
      <c r="H265" s="576"/>
    </row>
    <row r="266" spans="1:8" s="518" customFormat="1" ht="25.5">
      <c r="B266" s="500"/>
      <c r="C266" s="578" t="s">
        <v>554</v>
      </c>
      <c r="D266" s="571"/>
      <c r="E266" s="572"/>
      <c r="H266" s="576"/>
    </row>
    <row r="267" spans="1:8" s="518" customFormat="1">
      <c r="B267" s="500"/>
      <c r="C267" s="577" t="s">
        <v>555</v>
      </c>
      <c r="D267" s="571"/>
      <c r="E267" s="572"/>
      <c r="H267" s="576"/>
    </row>
    <row r="268" spans="1:8" s="518" customFormat="1">
      <c r="B268" s="500"/>
      <c r="C268" s="578" t="s">
        <v>705</v>
      </c>
      <c r="D268" s="571"/>
      <c r="E268" s="572"/>
      <c r="H268" s="576"/>
    </row>
    <row r="269" spans="1:8" s="518" customFormat="1">
      <c r="B269" s="500"/>
      <c r="C269" s="577" t="s">
        <v>706</v>
      </c>
      <c r="D269" s="571"/>
      <c r="E269" s="572"/>
      <c r="H269" s="576"/>
    </row>
    <row r="270" spans="1:8" s="518" customFormat="1">
      <c r="B270" s="500"/>
      <c r="C270" s="577" t="s">
        <v>707</v>
      </c>
      <c r="D270" s="571"/>
      <c r="E270" s="572"/>
      <c r="H270" s="576"/>
    </row>
    <row r="271" spans="1:8" s="518" customFormat="1">
      <c r="B271" s="500"/>
      <c r="C271" s="577" t="s">
        <v>549</v>
      </c>
      <c r="D271" s="571"/>
      <c r="E271" s="572"/>
      <c r="H271" s="576"/>
    </row>
    <row r="272" spans="1:8" s="518" customFormat="1" ht="14.25">
      <c r="B272" s="500"/>
      <c r="C272" s="577" t="s">
        <v>556</v>
      </c>
      <c r="D272" s="571"/>
      <c r="E272" s="572"/>
      <c r="H272" s="576"/>
    </row>
    <row r="273" spans="1:8" s="518" customFormat="1">
      <c r="B273" s="500"/>
      <c r="C273" s="577" t="s">
        <v>557</v>
      </c>
      <c r="D273" s="571"/>
      <c r="E273" s="572"/>
      <c r="H273" s="576"/>
    </row>
    <row r="274" spans="1:8" s="518" customFormat="1" ht="14.25">
      <c r="B274" s="500"/>
      <c r="C274" s="577" t="s">
        <v>558</v>
      </c>
      <c r="D274" s="571"/>
      <c r="E274" s="572"/>
      <c r="H274" s="576"/>
    </row>
    <row r="275" spans="1:8" s="518" customFormat="1">
      <c r="B275" s="500"/>
      <c r="C275" s="579" t="s">
        <v>559</v>
      </c>
      <c r="D275" s="571"/>
      <c r="E275" s="572"/>
      <c r="H275" s="576"/>
    </row>
    <row r="276" spans="1:8" s="518" customFormat="1">
      <c r="B276" s="500"/>
      <c r="C276" s="577" t="s">
        <v>708</v>
      </c>
      <c r="D276" s="571"/>
      <c r="E276" s="572"/>
      <c r="H276" s="576"/>
    </row>
    <row r="277" spans="1:8" s="518" customFormat="1">
      <c r="B277" s="500"/>
      <c r="C277" s="577" t="s">
        <v>709</v>
      </c>
      <c r="D277" s="571"/>
      <c r="E277" s="572"/>
      <c r="H277" s="576"/>
    </row>
    <row r="278" spans="1:8" s="518" customFormat="1">
      <c r="B278" s="500"/>
      <c r="C278" s="577"/>
      <c r="D278" s="571"/>
      <c r="E278" s="572"/>
      <c r="H278" s="576"/>
    </row>
    <row r="279" spans="1:8" s="518" customFormat="1">
      <c r="B279" s="500"/>
      <c r="C279" s="577"/>
      <c r="D279" s="571"/>
      <c r="E279" s="572"/>
      <c r="H279" s="576"/>
    </row>
    <row r="280" spans="1:8" s="518" customFormat="1">
      <c r="B280" s="500"/>
      <c r="C280" s="577" t="s">
        <v>710</v>
      </c>
      <c r="D280" s="571"/>
      <c r="E280" s="572"/>
      <c r="H280" s="576"/>
    </row>
    <row r="281" spans="1:8" s="497" customFormat="1" ht="25.5">
      <c r="B281" s="500">
        <f>IF(A281="*",INT(MAX(B$32:B280)+1), IF(A281="**",ROUNDDOWN(MAX(B$32:B280)+0.01,2), IF(A281="***",MAX(B$32:B280)+0.01,0)))</f>
        <v>0</v>
      </c>
      <c r="C281" s="580" t="s">
        <v>560</v>
      </c>
      <c r="D281" s="538"/>
      <c r="E281" s="539"/>
      <c r="F281" s="478"/>
      <c r="G281" s="540"/>
      <c r="H281" s="499"/>
    </row>
    <row r="282" spans="1:8" s="518" customFormat="1">
      <c r="B282" s="500"/>
      <c r="C282" s="577" t="s">
        <v>710</v>
      </c>
      <c r="D282" s="519" t="s">
        <v>523</v>
      </c>
      <c r="E282" s="520">
        <v>1</v>
      </c>
      <c r="F282" s="521">
        <v>0</v>
      </c>
      <c r="G282" s="522"/>
      <c r="H282" s="576"/>
    </row>
    <row r="283" spans="1:8" s="497" customFormat="1">
      <c r="B283" s="500">
        <f>IF(A283="*",INT(MAX(B$32:B282)+1), IF(A283="**",ROUNDDOWN(MAX(B$32:B282)+0.01,2), IF(A283="***",MAX(B$32:B282)+0.01,0)))</f>
        <v>0</v>
      </c>
      <c r="C283" s="581"/>
      <c r="D283" s="571"/>
      <c r="E283" s="572"/>
      <c r="F283" s="499"/>
      <c r="G283" s="582"/>
      <c r="H283" s="499"/>
    </row>
    <row r="284" spans="1:8" s="497" customFormat="1" ht="12.75" customHeight="1">
      <c r="A284" s="497" t="s">
        <v>515</v>
      </c>
      <c r="B284" s="500">
        <f>IF(A284="*",INT(MAX(B$32:B283)+1), IF(A284="**",ROUNDDOWN(MAX(B$32:B283)+0.01,2), IF(A284="***",MAX(B$32:B283)+0.01,0)))</f>
        <v>2.0299999999999998</v>
      </c>
      <c r="C284" s="1037" t="s">
        <v>711</v>
      </c>
      <c r="D284" s="583"/>
      <c r="E284" s="583"/>
      <c r="F284" s="584"/>
      <c r="G284" s="585"/>
      <c r="H284" s="584"/>
    </row>
    <row r="285" spans="1:8" s="497" customFormat="1">
      <c r="B285" s="500">
        <f>IF(A285="*",INT(MAX(B$32:B284)+1), IF(A285="**",ROUNDDOWN(MAX(B$32:B284)+0.01,2), IF(A285="***",MAX(B$32:B284)+0.01,0)))</f>
        <v>0</v>
      </c>
      <c r="C285" s="1037"/>
      <c r="D285" s="583"/>
      <c r="E285" s="583"/>
      <c r="F285" s="584"/>
      <c r="G285" s="585"/>
      <c r="H285" s="584"/>
    </row>
    <row r="286" spans="1:8" s="497" customFormat="1">
      <c r="B286" s="500">
        <f>IF(A286="*",INT(MAX(B$32:B285)+1), IF(A286="**",ROUNDDOWN(MAX(B$32:B285)+0.01,2), IF(A286="***",MAX(B$32:B285)+0.01,0)))</f>
        <v>0</v>
      </c>
      <c r="C286" s="1037"/>
      <c r="D286" s="583"/>
      <c r="E286" s="583"/>
      <c r="F286" s="584"/>
      <c r="G286" s="585"/>
      <c r="H286" s="584"/>
    </row>
    <row r="287" spans="1:8" s="497" customFormat="1" ht="12.75" customHeight="1">
      <c r="B287" s="500">
        <f>IF(A287="*",INT(MAX(B$32:B286)+1), IF(A287="**",ROUNDDOWN(MAX(B$32:B286)+0.01,2), IF(A287="***",MAX(B$32:B286)+0.01,0)))</f>
        <v>0</v>
      </c>
      <c r="C287" s="583"/>
      <c r="D287" s="586"/>
      <c r="E287" s="586"/>
      <c r="F287" s="584"/>
      <c r="G287" s="585"/>
      <c r="H287" s="584"/>
    </row>
    <row r="288" spans="1:8" s="497" customFormat="1">
      <c r="B288" s="500">
        <f>IF(A288="*",INT(MAX(B$32:B287)+1), IF(A288="**",ROUNDDOWN(MAX(B$32:B287)+0.01,2), IF(A288="***",MAX(B$32:B287)+0.01,0)))</f>
        <v>0</v>
      </c>
      <c r="C288" s="583" t="s">
        <v>712</v>
      </c>
      <c r="D288" s="587"/>
      <c r="E288" s="583"/>
      <c r="F288" s="584"/>
      <c r="G288" s="585"/>
      <c r="H288" s="584"/>
    </row>
    <row r="289" spans="1:14" s="497" customFormat="1" ht="12.75" customHeight="1">
      <c r="B289" s="500">
        <f>IF(A289="*",INT(MAX(B$32:B288)+1), IF(A289="**",ROUNDDOWN(MAX(B$32:B288)+0.01,2), IF(A289="***",MAX(B$32:B288)+0.01,0)))</f>
        <v>0</v>
      </c>
      <c r="C289" s="583" t="s">
        <v>713</v>
      </c>
      <c r="D289" s="587"/>
      <c r="E289" s="583"/>
      <c r="F289" s="584"/>
      <c r="G289" s="585"/>
      <c r="H289" s="584"/>
    </row>
    <row r="290" spans="1:14" s="497" customFormat="1">
      <c r="B290" s="500">
        <f>IF(A290="*",INT(MAX(B$32:B289)+1), IF(A290="**",ROUNDDOWN(MAX(B$32:B289)+0.01,2), IF(A290="***",MAX(B$32:B289)+0.01,0)))</f>
        <v>0</v>
      </c>
      <c r="C290" s="583" t="s">
        <v>714</v>
      </c>
      <c r="D290" s="587"/>
      <c r="E290" s="583"/>
      <c r="F290" s="584"/>
      <c r="G290" s="585"/>
      <c r="H290" s="584"/>
    </row>
    <row r="291" spans="1:14" s="497" customFormat="1">
      <c r="B291" s="500">
        <f>IF(A291="*",INT(MAX(B$32:B290)+1), IF(A291="**",ROUNDDOWN(MAX(B$32:B290)+0.01,2), IF(A291="***",MAX(B$32:B290)+0.01,0)))</f>
        <v>0</v>
      </c>
      <c r="C291" s="588" t="s">
        <v>715</v>
      </c>
      <c r="D291" s="587"/>
      <c r="E291" s="583"/>
      <c r="F291" s="584"/>
      <c r="G291" s="585"/>
      <c r="H291" s="584"/>
    </row>
    <row r="292" spans="1:14" s="497" customFormat="1">
      <c r="B292" s="500">
        <f>IF(A292="*",INT(MAX(B$32:B291)+1), IF(A292="**",ROUNDDOWN(MAX(B$32:B291)+0.01,2), IF(A292="***",MAX(B$32:B291)+0.01,0)))</f>
        <v>0</v>
      </c>
      <c r="C292" s="588" t="s">
        <v>716</v>
      </c>
      <c r="D292" s="587"/>
      <c r="E292" s="583"/>
      <c r="F292" s="584"/>
      <c r="G292" s="585"/>
      <c r="H292" s="584"/>
    </row>
    <row r="293" spans="1:14" s="497" customFormat="1">
      <c r="B293" s="500">
        <f>IF(A293="*",INT(MAX(B$32:B292)+1), IF(A293="**",ROUNDDOWN(MAX(B$32:B292)+0.01,2), IF(A293="***",MAX(B$32:B292)+0.01,0)))</f>
        <v>0</v>
      </c>
      <c r="C293" s="583" t="s">
        <v>561</v>
      </c>
      <c r="D293" s="587"/>
      <c r="E293" s="583"/>
      <c r="F293" s="584"/>
      <c r="G293" s="585"/>
      <c r="H293" s="584"/>
    </row>
    <row r="294" spans="1:14" s="497" customFormat="1">
      <c r="B294" s="500">
        <f>IF(A294="*",INT(MAX(B$32:B293)+1), IF(A294="**",ROUNDDOWN(MAX(B$32:B293)+0.01,2), IF(A294="***",MAX(B$32:B293)+0.01,0)))</f>
        <v>0</v>
      </c>
      <c r="C294" s="583" t="s">
        <v>562</v>
      </c>
      <c r="D294" s="587"/>
      <c r="E294" s="583"/>
      <c r="F294" s="584"/>
      <c r="G294" s="585"/>
      <c r="H294" s="584"/>
    </row>
    <row r="295" spans="1:14" s="497" customFormat="1">
      <c r="B295" s="500">
        <f>IF(A295="*",INT(MAX(B$32:B294)+1), IF(A295="**",ROUNDDOWN(MAX(B$32:B294)+0.01,2), IF(A295="***",MAX(B$32:B294)+0.01,0)))</f>
        <v>0</v>
      </c>
      <c r="C295" s="583" t="s">
        <v>563</v>
      </c>
      <c r="D295" s="538"/>
      <c r="E295" s="539"/>
      <c r="F295" s="478"/>
      <c r="G295" s="540"/>
      <c r="H295" s="584"/>
    </row>
    <row r="296" spans="1:14" s="497" customFormat="1">
      <c r="B296" s="500">
        <f>IF(A296="*",INT(MAX(B$32:B295)+1), IF(A296="**",ROUNDDOWN(MAX(B$32:B295)+0.01,2), IF(A296="***",MAX(B$32:B295)+0.01,0)))</f>
        <v>0</v>
      </c>
      <c r="C296" s="583" t="s">
        <v>717</v>
      </c>
      <c r="D296" s="519" t="s">
        <v>523</v>
      </c>
      <c r="E296" s="520">
        <v>1</v>
      </c>
      <c r="F296" s="521">
        <v>0</v>
      </c>
      <c r="G296" s="522"/>
      <c r="H296" s="584"/>
    </row>
    <row r="297" spans="1:14" s="497" customFormat="1">
      <c r="B297" s="500">
        <f>IF(A297="*",INT(MAX(B$32:B296)+1), IF(A297="**",ROUNDDOWN(MAX(B$32:B296)+0.01,2), IF(A297="***",MAX(B$32:B296)+0.01,0)))</f>
        <v>0</v>
      </c>
      <c r="C297" s="583"/>
      <c r="D297" s="538"/>
      <c r="E297" s="539"/>
      <c r="F297" s="478"/>
      <c r="G297" s="540"/>
      <c r="H297" s="584"/>
    </row>
    <row r="298" spans="1:14" s="518" customFormat="1" ht="12.75" customHeight="1">
      <c r="A298" s="518" t="s">
        <v>515</v>
      </c>
      <c r="B298" s="500">
        <f>IF(A298="*",INT(MAX(B$32:B297)+1), IF(A298="**",ROUNDDOWN(MAX(B$32:B297)+0.01,2), IF(A298="***",MAX(B$32:B297)+0.01,0)))</f>
        <v>2.04</v>
      </c>
      <c r="C298" s="1035" t="s">
        <v>718</v>
      </c>
      <c r="D298" s="516"/>
      <c r="E298" s="516"/>
      <c r="F298" s="576"/>
      <c r="G298" s="589"/>
      <c r="H298" s="576"/>
      <c r="L298" s="516"/>
      <c r="M298" s="516"/>
      <c r="N298" s="516"/>
    </row>
    <row r="299" spans="1:14" s="518" customFormat="1">
      <c r="B299" s="500">
        <f>IF(A299="*",INT(MAX(B$32:B298)+1), IF(A299="**",ROUNDDOWN(MAX(B$32:B298)+0.01,2), IF(A299="***",MAX(B$32:B298)+0.01,0)))</f>
        <v>0</v>
      </c>
      <c r="C299" s="1035"/>
      <c r="D299" s="516"/>
      <c r="E299" s="516"/>
      <c r="F299" s="576"/>
      <c r="G299" s="589"/>
      <c r="H299" s="576"/>
      <c r="L299" s="516"/>
      <c r="M299" s="516"/>
      <c r="N299" s="516"/>
    </row>
    <row r="300" spans="1:14" s="518" customFormat="1" ht="12.75" customHeight="1">
      <c r="B300" s="500">
        <f>IF(A300="*",INT(MAX(B$32:B299)+1), IF(A300="**",ROUNDDOWN(MAX(B$32:B299)+0.01,2), IF(A300="***",MAX(B$32:B299)+0.01,0)))</f>
        <v>0</v>
      </c>
      <c r="C300" s="1035"/>
      <c r="D300" s="516"/>
      <c r="E300" s="516"/>
      <c r="F300" s="576"/>
      <c r="G300" s="589"/>
      <c r="H300" s="576"/>
      <c r="L300" s="516"/>
      <c r="M300" s="516"/>
      <c r="N300" s="516"/>
    </row>
    <row r="301" spans="1:14" s="518" customFormat="1" ht="12.75" customHeight="1">
      <c r="B301" s="500">
        <f>IF(A301="*",INT(MAX(B$32:B300)+1), IF(A301="**",ROUNDDOWN(MAX(B$32:B300)+0.01,2), IF(A301="***",MAX(B$32:B300)+0.01,0)))</f>
        <v>0</v>
      </c>
      <c r="C301" s="1035"/>
      <c r="D301" s="516"/>
      <c r="E301" s="516"/>
      <c r="F301" s="576"/>
      <c r="G301" s="589"/>
      <c r="H301" s="576"/>
      <c r="L301" s="516"/>
      <c r="M301" s="516"/>
      <c r="N301" s="516"/>
    </row>
    <row r="302" spans="1:14" s="518" customFormat="1" ht="12.75" customHeight="1">
      <c r="B302" s="500">
        <f>IF(A302="*",INT(MAX(B$32:B301)+1), IF(A302="**",ROUNDDOWN(MAX(B$32:B301)+0.01,2), IF(A302="***",MAX(B$32:B301)+0.01,0)))</f>
        <v>0</v>
      </c>
      <c r="C302" s="590" t="s">
        <v>564</v>
      </c>
      <c r="D302" s="516"/>
      <c r="E302" s="516"/>
      <c r="F302" s="576"/>
      <c r="G302" s="589"/>
      <c r="H302" s="576"/>
      <c r="L302" s="516"/>
      <c r="M302" s="516"/>
      <c r="N302" s="516"/>
    </row>
    <row r="303" spans="1:14" s="497" customFormat="1" ht="12.75" customHeight="1">
      <c r="B303" s="500">
        <f>IF(A303="*",INT(MAX(B$32:B302)+1), IF(A303="**",ROUNDDOWN(MAX(B$32:B302)+0.01,2), IF(A303="***",MAX(B$32:B302)+0.01,0)))</f>
        <v>0</v>
      </c>
      <c r="C303" s="1035" t="s">
        <v>565</v>
      </c>
      <c r="D303" s="516"/>
      <c r="E303" s="516"/>
      <c r="F303" s="591"/>
      <c r="H303" s="499"/>
    </row>
    <row r="304" spans="1:14" s="497" customFormat="1">
      <c r="B304" s="500">
        <f>IF(A304="*",INT(MAX(B$32:B303)+1), IF(A304="**",ROUNDDOWN(MAX(B$32:B303)+0.01,2), IF(A304="***",MAX(B$32:B303)+0.01,0)))</f>
        <v>0</v>
      </c>
      <c r="C304" s="1035"/>
      <c r="D304" s="516"/>
      <c r="E304" s="516"/>
      <c r="F304" s="591"/>
      <c r="H304" s="499"/>
    </row>
    <row r="305" spans="1:8" s="497" customFormat="1">
      <c r="B305" s="500">
        <f>IF(A305="*",INT(MAX(B$32:B304)+1), IF(A305="**",ROUNDDOWN(MAX(B$32:B304)+0.01,2), IF(A305="***",MAX(B$32:B304)+0.01,0)))</f>
        <v>0</v>
      </c>
      <c r="C305" s="1035"/>
      <c r="D305" s="519" t="s">
        <v>523</v>
      </c>
      <c r="E305" s="520">
        <v>1</v>
      </c>
      <c r="F305" s="521">
        <v>0</v>
      </c>
      <c r="G305" s="522"/>
      <c r="H305" s="499"/>
    </row>
    <row r="306" spans="1:8" s="497" customFormat="1">
      <c r="B306" s="500">
        <f>IF(A306="*",INT(MAX(B$32:B305)+1), IF(A306="**",ROUNDDOWN(MAX(B$32:B305)+0.01,2), IF(A306="***",MAX(B$32:B305)+0.01,0)))</f>
        <v>0</v>
      </c>
      <c r="C306" s="583"/>
      <c r="D306" s="538"/>
      <c r="E306" s="539"/>
      <c r="F306" s="478"/>
      <c r="G306" s="540"/>
      <c r="H306" s="584"/>
    </row>
    <row r="307" spans="1:8" s="497" customFormat="1" ht="12.75" customHeight="1">
      <c r="A307" s="497" t="s">
        <v>515</v>
      </c>
      <c r="B307" s="500">
        <f>IF(A307="*",INT(MAX(B$32:B306)+1), IF(A307="**",ROUNDDOWN(MAX(B$32:B306)+0.01,2), IF(A307="***",MAX(B$32:B306)+0.01,0)))</f>
        <v>2.0499999999999998</v>
      </c>
      <c r="C307" s="1035" t="s">
        <v>719</v>
      </c>
      <c r="D307" s="516"/>
      <c r="E307" s="516"/>
      <c r="F307" s="478"/>
      <c r="G307" s="540"/>
      <c r="H307" s="584"/>
    </row>
    <row r="308" spans="1:8" s="497" customFormat="1">
      <c r="B308" s="500">
        <f>IF(A308="*",INT(MAX(B$32:B307)+1), IF(A308="**",ROUNDDOWN(MAX(B$32:B307)+0.01,2), IF(A308="***",MAX(B$32:B307)+0.01,0)))</f>
        <v>0</v>
      </c>
      <c r="C308" s="1035"/>
      <c r="D308" s="516"/>
      <c r="E308" s="516"/>
      <c r="F308" s="478"/>
      <c r="G308" s="540"/>
      <c r="H308" s="584"/>
    </row>
    <row r="309" spans="1:8" s="497" customFormat="1">
      <c r="B309" s="500">
        <f>IF(A309="*",INT(MAX(B$32:B308)+1), IF(A309="**",ROUNDDOWN(MAX(B$32:B308)+0.01,2), IF(A309="***",MAX(B$32:B308)+0.01,0)))</f>
        <v>0</v>
      </c>
      <c r="C309" s="1035"/>
      <c r="D309" s="516"/>
      <c r="E309" s="516"/>
      <c r="F309" s="478"/>
      <c r="G309" s="540"/>
      <c r="H309" s="584"/>
    </row>
    <row r="310" spans="1:8" s="497" customFormat="1">
      <c r="B310" s="500">
        <f>IF(A310="*",INT(MAX(B$32:B309)+1), IF(A310="**",ROUNDDOWN(MAX(B$32:B309)+0.01,2), IF(A310="***",MAX(B$32:B309)+0.01,0)))</f>
        <v>0</v>
      </c>
      <c r="C310" s="516"/>
      <c r="D310" s="516"/>
      <c r="E310" s="516"/>
      <c r="F310" s="478"/>
      <c r="G310" s="540"/>
      <c r="H310" s="584"/>
    </row>
    <row r="311" spans="1:8" s="497" customFormat="1">
      <c r="B311" s="500">
        <f>IF(A311="*",INT(MAX(B$32:B310)+1), IF(A311="**",ROUNDDOWN(MAX(B$32:B310)+0.01,2), IF(A311="***",MAX(B$32:B310)+0.01,0)))</f>
        <v>0</v>
      </c>
      <c r="C311" s="516" t="s">
        <v>720</v>
      </c>
      <c r="D311" s="516"/>
      <c r="E311" s="516"/>
      <c r="F311" s="478"/>
      <c r="G311" s="540"/>
      <c r="H311" s="584"/>
    </row>
    <row r="312" spans="1:8" s="497" customFormat="1">
      <c r="B312" s="500">
        <f>IF(A312="*",INT(MAX(B$32:B311)+1), IF(A312="**",ROUNDDOWN(MAX(B$32:B311)+0.01,2), IF(A312="***",MAX(B$32:B311)+0.01,0)))</f>
        <v>0</v>
      </c>
      <c r="C312" s="516" t="s">
        <v>721</v>
      </c>
      <c r="D312" s="516"/>
      <c r="E312" s="516"/>
      <c r="F312" s="478"/>
      <c r="G312" s="540"/>
      <c r="H312" s="584"/>
    </row>
    <row r="313" spans="1:8" s="497" customFormat="1">
      <c r="B313" s="500">
        <f>IF(A313="*",INT(MAX(B$32:B312)+1), IF(A313="**",ROUNDDOWN(MAX(B$32:B312)+0.01,2), IF(A313="***",MAX(B$32:B312)+0.01,0)))</f>
        <v>0</v>
      </c>
      <c r="C313" s="516" t="s">
        <v>722</v>
      </c>
      <c r="D313" s="516"/>
      <c r="E313" s="516"/>
      <c r="F313" s="478"/>
      <c r="G313" s="540"/>
      <c r="H313" s="584"/>
    </row>
    <row r="314" spans="1:8" s="497" customFormat="1">
      <c r="B314" s="500">
        <f>IF(A314="*",INT(MAX(B$32:B313)+1), IF(A314="**",ROUNDDOWN(MAX(B$32:B313)+0.01,2), IF(A314="***",MAX(B$32:B313)+0.01,0)))</f>
        <v>0</v>
      </c>
      <c r="C314" s="516" t="s">
        <v>566</v>
      </c>
      <c r="D314" s="504"/>
      <c r="E314" s="504"/>
      <c r="F314" s="478"/>
      <c r="G314" s="540"/>
      <c r="H314" s="584"/>
    </row>
    <row r="315" spans="1:8" s="497" customFormat="1">
      <c r="B315" s="500">
        <f>IF(A315="*",INT(MAX(B$32:B314)+1), IF(A315="**",ROUNDDOWN(MAX(B$32:B314)+0.01,2), IF(A315="***",MAX(B$32:B314)+0.01,0)))</f>
        <v>0</v>
      </c>
      <c r="C315" s="516" t="s">
        <v>567</v>
      </c>
      <c r="D315" s="504"/>
      <c r="E315" s="504"/>
      <c r="F315" s="478"/>
      <c r="G315" s="540"/>
      <c r="H315" s="584"/>
    </row>
    <row r="316" spans="1:8" s="497" customFormat="1">
      <c r="B316" s="500">
        <f>IF(A316="*",INT(MAX(B$32:B315)+1), IF(A316="**",ROUNDDOWN(MAX(B$32:B315)+0.01,2), IF(A316="***",MAX(B$32:B315)+0.01,0)))</f>
        <v>0</v>
      </c>
      <c r="C316" s="516" t="s">
        <v>568</v>
      </c>
      <c r="D316" s="504"/>
      <c r="E316" s="504"/>
      <c r="F316" s="478"/>
      <c r="G316" s="540"/>
      <c r="H316" s="584"/>
    </row>
    <row r="317" spans="1:8" s="497" customFormat="1">
      <c r="B317" s="500">
        <f>IF(A317="*",INT(MAX(B$32:B316)+1), IF(A317="**",ROUNDDOWN(MAX(B$32:B316)+0.01,2), IF(A317="***",MAX(B$32:B316)+0.01,0)))</f>
        <v>0</v>
      </c>
      <c r="C317" s="516" t="s">
        <v>569</v>
      </c>
      <c r="D317" s="504"/>
      <c r="E317" s="504"/>
      <c r="F317" s="478"/>
      <c r="G317" s="540"/>
      <c r="H317" s="584"/>
    </row>
    <row r="318" spans="1:8" s="497" customFormat="1" ht="12.75" customHeight="1">
      <c r="B318" s="500">
        <f>IF(A318="*",INT(MAX(B$32:B317)+1), IF(A318="**",ROUNDDOWN(MAX(B$32:B317)+0.01,2), IF(A318="***",MAX(B$32:B317)+0.01,0)))</f>
        <v>0</v>
      </c>
      <c r="C318" s="1035" t="s">
        <v>570</v>
      </c>
      <c r="D318" s="516"/>
      <c r="E318" s="516"/>
      <c r="F318" s="478"/>
      <c r="G318" s="540"/>
      <c r="H318" s="584"/>
    </row>
    <row r="319" spans="1:8" s="497" customFormat="1">
      <c r="B319" s="500">
        <f>IF(A319="*",INT(MAX(B$32:B318)+1), IF(A319="**",ROUNDDOWN(MAX(B$32:B318)+0.01,2), IF(A319="***",MAX(B$32:B318)+0.01,0)))</f>
        <v>0</v>
      </c>
      <c r="C319" s="1035"/>
      <c r="D319" s="516"/>
      <c r="E319" s="516"/>
      <c r="F319" s="478"/>
      <c r="G319" s="540"/>
      <c r="H319" s="584"/>
    </row>
    <row r="320" spans="1:8" s="497" customFormat="1">
      <c r="B320" s="500">
        <f>IF(A320="*",INT(MAX(B$32:B319)+1), IF(A320="**",ROUNDDOWN(MAX(B$32:B319)+0.01,2), IF(A320="***",MAX(B$32:B319)+0.01,0)))</f>
        <v>0</v>
      </c>
      <c r="C320" s="1035"/>
      <c r="D320" s="516"/>
      <c r="E320" s="516"/>
      <c r="F320" s="478"/>
      <c r="G320" s="540"/>
      <c r="H320" s="584"/>
    </row>
    <row r="321" spans="1:14" s="497" customFormat="1">
      <c r="B321" s="500">
        <f>IF(A321="*",INT(MAX(B$32:B320)+1), IF(A321="**",ROUNDDOWN(MAX(B$32:B320)+0.01,2), IF(A321="***",MAX(B$32:B320)+0.01,0)))</f>
        <v>0</v>
      </c>
      <c r="C321" s="1035"/>
      <c r="D321" s="516"/>
      <c r="E321" s="516"/>
      <c r="F321" s="478"/>
      <c r="G321" s="540"/>
      <c r="H321" s="584"/>
    </row>
    <row r="322" spans="1:14" s="497" customFormat="1">
      <c r="B322" s="500">
        <f>IF(A322="*",INT(MAX(B$32:B321)+1), IF(A322="**",ROUNDDOWN(MAX(B$32:B321)+0.01,2), IF(A322="***",MAX(B$32:B321)+0.01,0)))</f>
        <v>0</v>
      </c>
      <c r="C322" s="1035"/>
      <c r="D322" s="516"/>
      <c r="E322" s="516"/>
      <c r="F322" s="478"/>
      <c r="G322" s="540"/>
      <c r="H322" s="584"/>
    </row>
    <row r="323" spans="1:14" s="497" customFormat="1">
      <c r="B323" s="500">
        <f>IF(A323="*",INT(MAX(B$32:B322)+1), IF(A323="**",ROUNDDOWN(MAX(B$32:B322)+0.01,2), IF(A323="***",MAX(B$32:B322)+0.01,0)))</f>
        <v>0</v>
      </c>
      <c r="C323" s="1035"/>
      <c r="D323" s="519" t="s">
        <v>523</v>
      </c>
      <c r="E323" s="520">
        <v>1</v>
      </c>
      <c r="F323" s="521">
        <v>0</v>
      </c>
      <c r="G323" s="522"/>
      <c r="H323" s="584"/>
    </row>
    <row r="324" spans="1:14" s="497" customFormat="1">
      <c r="B324" s="500"/>
      <c r="C324" s="516"/>
      <c r="D324" s="538"/>
      <c r="E324" s="539"/>
      <c r="F324" s="478"/>
      <c r="G324" s="540"/>
      <c r="H324" s="584"/>
    </row>
    <row r="325" spans="1:14" ht="12.75" customHeight="1">
      <c r="A325" s="468" t="s">
        <v>515</v>
      </c>
      <c r="B325" s="500">
        <f>IF(A325="*",INT(MAX(B$32:B324)+1), IF(A325="**",ROUNDDOWN(MAX(B$32:B324)+0.01,2), IF(A325="***",MAX(B$32:B324)+0.01,0)))</f>
        <v>2.06</v>
      </c>
      <c r="C325" s="1035" t="s">
        <v>723</v>
      </c>
      <c r="D325" s="516"/>
      <c r="E325" s="516"/>
      <c r="G325" s="592"/>
      <c r="H325" s="467"/>
    </row>
    <row r="326" spans="1:14">
      <c r="B326" s="500">
        <f>IF(A326="*",INT(MAX(B$32:B325)+1), IF(A326="**",ROUNDDOWN(MAX(B$32:B325)+0.01,2), IF(A326="***",MAX(B$32:B325)+0.01,0)))</f>
        <v>0</v>
      </c>
      <c r="C326" s="1035"/>
      <c r="D326" s="516"/>
      <c r="E326" s="516"/>
      <c r="G326" s="592"/>
      <c r="H326" s="467"/>
    </row>
    <row r="327" spans="1:14">
      <c r="A327" s="481"/>
      <c r="B327" s="500">
        <f>IF(A327="*",INT(MAX(B$32:B326)+1), IF(A327="**",ROUNDDOWN(MAX(B$32:B326)+0.01,2), IF(A327="***",MAX(B$32:B326)+0.01,0)))</f>
        <v>0</v>
      </c>
      <c r="C327" s="1035"/>
      <c r="D327" s="516"/>
      <c r="E327" s="516"/>
      <c r="G327" s="592"/>
      <c r="H327" s="467"/>
    </row>
    <row r="328" spans="1:14">
      <c r="A328" s="481"/>
      <c r="B328" s="500">
        <f>IF(A328="*",INT(MAX(B$32:B327)+1), IF(A328="**",ROUNDDOWN(MAX(B$32:B327)+0.01,2), IF(A328="***",MAX(B$32:B327)+0.01,0)))</f>
        <v>0</v>
      </c>
      <c r="C328" s="516"/>
      <c r="D328" s="516"/>
      <c r="E328" s="516"/>
      <c r="G328" s="592"/>
      <c r="H328" s="467"/>
    </row>
    <row r="329" spans="1:14" s="593" customFormat="1">
      <c r="B329" s="500">
        <f>IF(A329="*",INT(MAX(B$32:B328)+1), IF(A329="**",ROUNDDOWN(MAX(B$32:B328)+0.01,2), IF(A329="***",MAX(B$32:B328)+0.01,0)))</f>
        <v>0</v>
      </c>
      <c r="C329" s="516" t="s">
        <v>571</v>
      </c>
      <c r="D329" s="516"/>
      <c r="E329" s="516"/>
      <c r="F329" s="516"/>
      <c r="G329" s="532"/>
      <c r="H329" s="533"/>
    </row>
    <row r="330" spans="1:14" s="593" customFormat="1" ht="12.75" customHeight="1">
      <c r="B330" s="500">
        <f>IF(A330="*",INT(MAX(B$32:B329)+1), IF(A330="**",ROUNDDOWN(MAX(B$32:B329)+0.01,2), IF(A330="***",MAX(B$32:B329)+0.01,0)))</f>
        <v>0</v>
      </c>
      <c r="C330" s="516"/>
      <c r="D330" s="516"/>
      <c r="E330" s="532"/>
      <c r="F330" s="533"/>
      <c r="G330" s="532"/>
      <c r="H330" s="533"/>
    </row>
    <row r="331" spans="1:14" s="593" customFormat="1">
      <c r="B331" s="500">
        <f>IF(A331="*",INT(MAX(B$32:B330)+1), IF(A331="**",ROUNDDOWN(MAX(B$32:B330)+0.01,2), IF(A331="***",MAX(B$32:B330)+0.01,0)))</f>
        <v>0</v>
      </c>
      <c r="C331" s="516" t="s">
        <v>724</v>
      </c>
      <c r="D331" s="516"/>
      <c r="E331" s="516"/>
      <c r="F331" s="533"/>
      <c r="G331" s="532"/>
      <c r="H331" s="533"/>
    </row>
    <row r="332" spans="1:14" s="518" customFormat="1" ht="12.75" customHeight="1">
      <c r="B332" s="500">
        <f>IF(A332="*",INT(MAX(B$32:B331)+1), IF(A332="**",ROUNDDOWN(MAX(B$32:B331)+0.01,2), IF(A332="***",MAX(B$32:B331)+0.01,0)))</f>
        <v>0</v>
      </c>
      <c r="C332" s="516" t="s">
        <v>725</v>
      </c>
      <c r="D332" s="516"/>
      <c r="E332" s="516"/>
      <c r="F332" s="533"/>
      <c r="G332" s="532"/>
      <c r="H332" s="533"/>
      <c r="L332" s="516"/>
      <c r="M332" s="516"/>
      <c r="N332" s="516"/>
    </row>
    <row r="333" spans="1:14" s="518" customFormat="1" ht="12.75" customHeight="1">
      <c r="B333" s="500">
        <f>IF(A333="*",INT(MAX(B$32:B332)+1), IF(A333="**",ROUNDDOWN(MAX(B$32:B332)+0.01,2), IF(A333="***",MAX(B$32:B332)+0.01,0)))</f>
        <v>0</v>
      </c>
      <c r="C333" s="516" t="s">
        <v>726</v>
      </c>
      <c r="D333" s="516"/>
      <c r="E333" s="516"/>
      <c r="F333" s="533"/>
      <c r="G333" s="532"/>
      <c r="H333" s="533"/>
      <c r="L333" s="516"/>
      <c r="M333" s="516"/>
      <c r="N333" s="516"/>
    </row>
    <row r="334" spans="1:14" s="518" customFormat="1" ht="12.75" customHeight="1">
      <c r="B334" s="500">
        <f>IF(A334="*",INT(MAX(B$32:B333)+1), IF(A334="**",ROUNDDOWN(MAX(B$32:B333)+0.01,2), IF(A334="***",MAX(B$32:B333)+0.01,0)))</f>
        <v>0</v>
      </c>
      <c r="C334" s="516" t="s">
        <v>727</v>
      </c>
      <c r="D334" s="519" t="s">
        <v>523</v>
      </c>
      <c r="E334" s="520">
        <v>1</v>
      </c>
      <c r="F334" s="535">
        <v>0</v>
      </c>
      <c r="G334" s="536"/>
      <c r="H334" s="533"/>
      <c r="L334" s="516"/>
      <c r="M334" s="516"/>
      <c r="N334" s="516"/>
    </row>
    <row r="335" spans="1:14" s="518" customFormat="1" ht="12.75" customHeight="1">
      <c r="B335" s="500">
        <f>IF(A335="*",INT(MAX(B$32:B334)+1), IF(A335="**",ROUNDDOWN(MAX(B$32:B334)+0.01,2), IF(A335="***",MAX(B$32:B334)+0.01,0)))</f>
        <v>0</v>
      </c>
      <c r="C335" s="516"/>
      <c r="D335" s="538"/>
      <c r="E335" s="539"/>
      <c r="F335" s="541"/>
      <c r="G335" s="542"/>
      <c r="H335" s="533"/>
      <c r="L335" s="516"/>
      <c r="M335" s="516"/>
      <c r="N335" s="516"/>
    </row>
    <row r="336" spans="1:14" s="504" customFormat="1">
      <c r="B336" s="500">
        <f>IF(A336="*",INT(MAX(B$32:B335)+1), IF(A336="**",ROUNDDOWN(MAX(B$32:B335)+0.01,2), IF(A336="***",MAX(B$32:B335)+0.01,0)))</f>
        <v>0</v>
      </c>
      <c r="C336" s="516" t="s">
        <v>572</v>
      </c>
      <c r="D336" s="516"/>
      <c r="E336" s="516"/>
      <c r="F336" s="533"/>
      <c r="G336" s="532"/>
      <c r="H336" s="533"/>
      <c r="L336" s="516"/>
      <c r="M336" s="516"/>
      <c r="N336" s="516"/>
    </row>
    <row r="337" spans="1:14" s="471" customFormat="1" ht="12.75" customHeight="1">
      <c r="B337" s="500">
        <f>IF(A337="*",INT(MAX(B$32:B336)+1), IF(A337="**",ROUNDDOWN(MAX(B$32:B336)+0.01,2), IF(A337="***",MAX(B$32:B336)+0.01,0)))</f>
        <v>0</v>
      </c>
      <c r="C337" s="516"/>
      <c r="D337" s="516"/>
      <c r="E337" s="529"/>
      <c r="F337" s="530"/>
      <c r="G337" s="529"/>
      <c r="H337" s="530"/>
    </row>
    <row r="338" spans="1:14" s="471" customFormat="1">
      <c r="B338" s="500">
        <f>IF(A338="*",INT(MAX(B$32:B337)+1), IF(A338="**",ROUNDDOWN(MAX(B$32:B337)+0.01,2), IF(A338="***",MAX(B$32:B337)+0.01,0)))</f>
        <v>0</v>
      </c>
      <c r="C338" s="516" t="s">
        <v>728</v>
      </c>
      <c r="D338" s="516"/>
      <c r="E338" s="516"/>
      <c r="F338" s="530"/>
      <c r="G338" s="529"/>
      <c r="H338" s="530"/>
    </row>
    <row r="339" spans="1:14" s="497" customFormat="1" ht="12.75" customHeight="1">
      <c r="B339" s="500">
        <f>IF(A339="*",INT(MAX(B$32:B338)+1), IF(A339="**",ROUNDDOWN(MAX(B$32:B338)+0.01,2), IF(A339="***",MAX(B$32:B338)+0.01,0)))</f>
        <v>0</v>
      </c>
      <c r="C339" s="516" t="s">
        <v>729</v>
      </c>
      <c r="D339" s="516"/>
      <c r="E339" s="516"/>
      <c r="F339" s="530"/>
      <c r="G339" s="529"/>
      <c r="H339" s="530"/>
      <c r="L339" s="516"/>
      <c r="M339" s="516"/>
      <c r="N339" s="516"/>
    </row>
    <row r="340" spans="1:14" s="497" customFormat="1" ht="12.75" customHeight="1">
      <c r="B340" s="500">
        <f>IF(A340="*",INT(MAX(B$32:B339)+1), IF(A340="**",ROUNDDOWN(MAX(B$32:B339)+0.01,2), IF(A340="***",MAX(B$32:B339)+0.01,0)))</f>
        <v>0</v>
      </c>
      <c r="C340" s="516" t="s">
        <v>730</v>
      </c>
      <c r="D340" s="516"/>
      <c r="E340" s="516"/>
      <c r="F340" s="530"/>
      <c r="G340" s="529"/>
      <c r="H340" s="530"/>
      <c r="L340" s="516"/>
      <c r="M340" s="516"/>
      <c r="N340" s="516"/>
    </row>
    <row r="341" spans="1:14" s="497" customFormat="1" ht="12.75" customHeight="1">
      <c r="B341" s="500">
        <f>IF(A341="*",INT(MAX(B$32:B340)+1), IF(A341="**",ROUNDDOWN(MAX(B$32:B340)+0.01,2), IF(A341="***",MAX(B$32:B340)+0.01,0)))</f>
        <v>0</v>
      </c>
      <c r="C341" s="516" t="s">
        <v>731</v>
      </c>
      <c r="D341" s="519" t="s">
        <v>523</v>
      </c>
      <c r="E341" s="520">
        <v>1</v>
      </c>
      <c r="F341" s="521">
        <v>0</v>
      </c>
      <c r="G341" s="522"/>
      <c r="H341" s="530"/>
      <c r="L341" s="516"/>
      <c r="M341" s="516"/>
      <c r="N341" s="516"/>
    </row>
    <row r="342" spans="1:14" s="497" customFormat="1" ht="12.75" customHeight="1">
      <c r="B342" s="500"/>
      <c r="C342" s="516"/>
      <c r="D342" s="538"/>
      <c r="E342" s="539"/>
      <c r="F342" s="478"/>
      <c r="G342" s="540"/>
      <c r="H342" s="530"/>
      <c r="L342" s="516"/>
      <c r="M342" s="516"/>
      <c r="N342" s="516"/>
    </row>
    <row r="343" spans="1:14" s="497" customFormat="1" ht="12.75" customHeight="1">
      <c r="B343" s="500"/>
      <c r="C343" s="516"/>
      <c r="D343" s="538"/>
      <c r="E343" s="539"/>
      <c r="F343" s="478"/>
      <c r="G343" s="540"/>
      <c r="H343" s="530"/>
      <c r="L343" s="516"/>
      <c r="M343" s="516"/>
      <c r="N343" s="516"/>
    </row>
    <row r="344" spans="1:14" s="504" customFormat="1" ht="12.75" customHeight="1">
      <c r="A344" s="504" t="s">
        <v>515</v>
      </c>
      <c r="B344" s="500">
        <f>IF(A344="*",INT(MAX(B$31:B343)+1), IF(A344="**",ROUNDDOWN(MAX(B$31:B343)+0.01,2), IF(A344="***",MAX(B$31:B343)+0.01,0)))</f>
        <v>2.0699999999999998</v>
      </c>
      <c r="C344" s="1034" t="s">
        <v>732</v>
      </c>
      <c r="D344" s="524"/>
      <c r="E344" s="524"/>
      <c r="F344" s="594"/>
      <c r="G344" s="595"/>
      <c r="H344" s="594"/>
      <c r="L344" s="524"/>
      <c r="M344" s="524"/>
      <c r="N344" s="524"/>
    </row>
    <row r="345" spans="1:14" s="593" customFormat="1">
      <c r="B345" s="500">
        <f>IF(A345="*",INT(MAX(B$31:B344)+1), IF(A345="**",ROUNDDOWN(MAX(B$31:B344)+0.01,2), IF(A345="***",MAX(B$31:B344)+0.01,0)))</f>
        <v>0</v>
      </c>
      <c r="C345" s="1034"/>
      <c r="D345" s="524"/>
      <c r="E345" s="524"/>
      <c r="F345" s="594"/>
      <c r="G345" s="595"/>
      <c r="H345" s="594"/>
    </row>
    <row r="346" spans="1:14" s="593" customFormat="1">
      <c r="B346" s="500">
        <f>IF(A346="*",INT(MAX(B$31:B345)+1), IF(A346="**",ROUNDDOWN(MAX(B$31:B345)+0.01,2), IF(A346="***",MAX(B$31:B345)+0.01,0)))</f>
        <v>0</v>
      </c>
      <c r="C346" s="1034"/>
      <c r="D346" s="524"/>
      <c r="E346" s="524"/>
      <c r="F346" s="594"/>
      <c r="G346" s="595"/>
      <c r="H346" s="594"/>
    </row>
    <row r="347" spans="1:14" s="593" customFormat="1">
      <c r="B347" s="500">
        <f>IF(A347="*",INT(MAX(B$31:B346)+1), IF(A347="**",ROUNDDOWN(MAX(B$31:B346)+0.01,2), IF(A347="***",MAX(B$31:B346)+0.01,0)))</f>
        <v>0</v>
      </c>
      <c r="C347" s="1034"/>
      <c r="D347" s="524"/>
      <c r="E347" s="524"/>
      <c r="F347" s="594"/>
      <c r="G347" s="595"/>
      <c r="H347" s="594"/>
    </row>
    <row r="348" spans="1:14" s="593" customFormat="1">
      <c r="B348" s="500">
        <f>IF(A348="*",INT(MAX(B$31:B347)+1), IF(A348="**",ROUNDDOWN(MAX(B$31:B347)+0.01,2), IF(A348="***",MAX(B$31:B347)+0.01,0)))</f>
        <v>0</v>
      </c>
      <c r="C348" s="1034"/>
      <c r="D348" s="524"/>
      <c r="E348" s="524"/>
      <c r="F348" s="594"/>
      <c r="G348" s="595"/>
      <c r="H348" s="594"/>
    </row>
    <row r="349" spans="1:14" s="593" customFormat="1">
      <c r="B349" s="500">
        <f>IF(A349="*",INT(MAX(B$31:B348)+1), IF(A349="**",ROUNDDOWN(MAX(B$31:B348)+0.01,2), IF(A349="***",MAX(B$31:B348)+0.01,0)))</f>
        <v>0</v>
      </c>
      <c r="C349" s="1034"/>
      <c r="D349" s="524"/>
      <c r="E349" s="524"/>
      <c r="F349" s="594"/>
      <c r="G349" s="595"/>
      <c r="H349" s="594"/>
    </row>
    <row r="350" spans="1:14" s="593" customFormat="1">
      <c r="B350" s="500">
        <f>IF(A350="*",INT(MAX(B$31:B349)+1), IF(A350="**",ROUNDDOWN(MAX(B$31:B349)+0.01,2), IF(A350="***",MAX(B$31:B349)+0.01,0)))</f>
        <v>0</v>
      </c>
      <c r="C350" s="1034"/>
      <c r="D350" s="519" t="s">
        <v>523</v>
      </c>
      <c r="E350" s="520">
        <v>1</v>
      </c>
      <c r="F350" s="535">
        <v>0</v>
      </c>
      <c r="G350" s="536"/>
      <c r="H350" s="594"/>
    </row>
    <row r="351" spans="1:14" s="593" customFormat="1">
      <c r="B351" s="500">
        <f>IF(A351="*",INT(MAX(B$31:B350)+1), IF(A351="**",ROUNDDOWN(MAX(B$31:B350)+0.01,2), IF(A351="***",MAX(B$31:B350)+0.01,0)))</f>
        <v>0</v>
      </c>
      <c r="C351" s="524"/>
      <c r="D351" s="538"/>
      <c r="E351" s="539"/>
      <c r="F351" s="541"/>
      <c r="G351" s="542"/>
      <c r="H351" s="594"/>
    </row>
    <row r="352" spans="1:14" s="518" customFormat="1" ht="12.75" customHeight="1">
      <c r="A352" s="518" t="s">
        <v>515</v>
      </c>
      <c r="B352" s="500">
        <f>IF(A352="*",INT(MAX(B$31:B351)+1), IF(A352="**",ROUNDDOWN(MAX(B$31:B351)+0.01,2), IF(A352="***",MAX(B$31:B351)+0.01,0)))</f>
        <v>2.08</v>
      </c>
      <c r="C352" s="1034" t="s">
        <v>733</v>
      </c>
      <c r="D352" s="516"/>
      <c r="E352" s="516"/>
      <c r="F352" s="576"/>
      <c r="G352" s="589"/>
      <c r="H352" s="576"/>
      <c r="L352" s="516"/>
      <c r="M352" s="516"/>
      <c r="N352" s="516"/>
    </row>
    <row r="353" spans="1:14" s="518" customFormat="1">
      <c r="B353" s="500">
        <f>IF(A353="*",INT(MAX(B$31:B352)+1), IF(A353="**",ROUNDDOWN(MAX(B$31:B352)+0.01,2), IF(A353="***",MAX(B$31:B352)+0.01,0)))</f>
        <v>0</v>
      </c>
      <c r="C353" s="1034"/>
      <c r="D353" s="516"/>
      <c r="E353" s="516"/>
      <c r="F353" s="576"/>
      <c r="G353" s="589"/>
      <c r="H353" s="576"/>
      <c r="L353" s="516"/>
      <c r="M353" s="516"/>
      <c r="N353" s="516"/>
    </row>
    <row r="354" spans="1:14" s="518" customFormat="1" ht="12.75" customHeight="1">
      <c r="B354" s="500">
        <f>IF(A354="*",INT(MAX(B$31:B353)+1), IF(A354="**",ROUNDDOWN(MAX(B$31:B353)+0.01,2), IF(A354="***",MAX(B$31:B353)+0.01,0)))</f>
        <v>0</v>
      </c>
      <c r="C354" s="1034"/>
      <c r="D354" s="516"/>
      <c r="E354" s="516"/>
      <c r="F354" s="576"/>
      <c r="G354" s="589"/>
      <c r="H354" s="576"/>
      <c r="L354" s="516"/>
      <c r="M354" s="516"/>
      <c r="N354" s="516"/>
    </row>
    <row r="355" spans="1:14" s="518" customFormat="1" ht="12.75" customHeight="1">
      <c r="B355" s="500"/>
      <c r="C355" s="1034"/>
      <c r="D355" s="516"/>
      <c r="E355" s="516"/>
      <c r="F355" s="576"/>
      <c r="G355" s="589"/>
      <c r="H355" s="576"/>
      <c r="L355" s="516"/>
      <c r="M355" s="516"/>
      <c r="N355" s="516"/>
    </row>
    <row r="356" spans="1:14" s="518" customFormat="1" ht="12.75" customHeight="1">
      <c r="B356" s="500">
        <f>IF(A356="*",INT(MAX(B$31:B354)+1), IF(A356="**",ROUNDDOWN(MAX(B$31:B354)+0.01,2), IF(A356="***",MAX(B$31:B354)+0.01,0)))</f>
        <v>0</v>
      </c>
      <c r="C356" s="590" t="s">
        <v>564</v>
      </c>
      <c r="D356" s="516"/>
      <c r="E356" s="516"/>
      <c r="F356" s="576"/>
      <c r="G356" s="589"/>
      <c r="H356" s="576"/>
      <c r="L356" s="516"/>
      <c r="M356" s="516"/>
      <c r="N356" s="516"/>
    </row>
    <row r="357" spans="1:14" s="497" customFormat="1" ht="12.75" customHeight="1">
      <c r="B357" s="500">
        <f>IF(A357="*",INT(MAX(B$31:B356)+1), IF(A357="**",ROUNDDOWN(MAX(B$31:B356)+0.01,2), IF(A357="***",MAX(B$31:B356)+0.01,0)))</f>
        <v>0</v>
      </c>
      <c r="C357" s="516" t="s">
        <v>573</v>
      </c>
      <c r="D357" s="516"/>
      <c r="E357" s="516"/>
      <c r="F357" s="591"/>
      <c r="H357" s="499"/>
    </row>
    <row r="358" spans="1:14" s="497" customFormat="1" ht="12.75" customHeight="1">
      <c r="B358" s="500">
        <f>IF(A358="*",INT(MAX(B$31:B357)+1), IF(A358="**",ROUNDDOWN(MAX(B$31:B357)+0.01,2), IF(A358="***",MAX(B$31:B357)+0.01,0)))</f>
        <v>0</v>
      </c>
      <c r="C358" s="516" t="s">
        <v>574</v>
      </c>
      <c r="D358" s="516"/>
      <c r="E358" s="516"/>
      <c r="F358" s="591"/>
      <c r="H358" s="499"/>
    </row>
    <row r="359" spans="1:14" s="497" customFormat="1" ht="12.75" customHeight="1">
      <c r="B359" s="500">
        <f>IF(A359="*",INT(MAX(B$31:B358)+1), IF(A359="**",ROUNDDOWN(MAX(B$31:B358)+0.01,2), IF(A359="***",MAX(B$31:B358)+0.01,0)))</f>
        <v>0</v>
      </c>
      <c r="C359" s="516" t="s">
        <v>575</v>
      </c>
      <c r="D359" s="516"/>
      <c r="E359" s="516"/>
      <c r="F359" s="591"/>
      <c r="H359" s="499"/>
    </row>
    <row r="360" spans="1:14" s="497" customFormat="1" ht="12.75" customHeight="1">
      <c r="B360" s="500">
        <f>IF(A360="*",INT(MAX(B$31:B359)+1), IF(A360="**",ROUNDDOWN(MAX(B$31:B359)+0.01,2), IF(A360="***",MAX(B$31:B359)+0.01,0)))</f>
        <v>0</v>
      </c>
      <c r="C360" s="516" t="s">
        <v>576</v>
      </c>
      <c r="D360" s="519" t="s">
        <v>523</v>
      </c>
      <c r="E360" s="520">
        <v>1</v>
      </c>
      <c r="F360" s="521">
        <v>0</v>
      </c>
      <c r="G360" s="522"/>
      <c r="H360" s="499"/>
    </row>
    <row r="361" spans="1:14" s="497" customFormat="1" ht="12.75" customHeight="1">
      <c r="B361" s="500">
        <f>IF(A361="*",INT(MAX(B$31:B360)+1), IF(A361="**",ROUNDDOWN(MAX(B$31:B360)+0.01,2), IF(A361="***",MAX(B$31:B360)+0.01,0)))</f>
        <v>0</v>
      </c>
      <c r="C361" s="516"/>
      <c r="D361" s="538"/>
      <c r="E361" s="539"/>
      <c r="F361" s="478"/>
      <c r="G361" s="540"/>
      <c r="H361" s="530"/>
      <c r="L361" s="516"/>
      <c r="M361" s="516"/>
      <c r="N361" s="516"/>
    </row>
    <row r="362" spans="1:14" ht="12.75" customHeight="1">
      <c r="A362" s="468" t="s">
        <v>515</v>
      </c>
      <c r="B362" s="500">
        <f>IF(A362="*",INT(MAX(B$31:B361)+1), IF(A362="**",ROUNDDOWN(MAX(B$31:B361)+0.01,2), IF(A362="***",MAX(B$31:B361)+0.01,0)))</f>
        <v>2.09</v>
      </c>
      <c r="C362" s="1035" t="s">
        <v>577</v>
      </c>
      <c r="D362" s="516"/>
      <c r="E362" s="516"/>
      <c r="F362" s="499"/>
      <c r="G362" s="497"/>
      <c r="H362" s="499"/>
      <c r="L362" s="516"/>
      <c r="M362" s="516"/>
      <c r="N362" s="516"/>
    </row>
    <row r="363" spans="1:14" s="471" customFormat="1">
      <c r="B363" s="500">
        <f>IF(A363="*",INT(MAX(B$31:B362)+1), IF(A363="**",ROUNDDOWN(MAX(B$31:B362)+0.01,2), IF(A363="***",MAX(B$31:B362)+0.01,0)))</f>
        <v>0</v>
      </c>
      <c r="C363" s="1035"/>
      <c r="D363" s="516"/>
      <c r="E363" s="516"/>
      <c r="F363" s="499"/>
      <c r="G363" s="497"/>
      <c r="H363" s="499"/>
    </row>
    <row r="364" spans="1:14" s="471" customFormat="1">
      <c r="B364" s="500">
        <f>IF(A364="*",INT(MAX(B$31:B363)+1), IF(A364="**",ROUNDDOWN(MAX(B$31:B363)+0.01,2), IF(A364="***",MAX(B$31:B363)+0.01,0)))</f>
        <v>0</v>
      </c>
      <c r="C364" s="1035"/>
      <c r="D364" s="519" t="s">
        <v>523</v>
      </c>
      <c r="E364" s="520">
        <v>1</v>
      </c>
      <c r="F364" s="521">
        <v>0</v>
      </c>
      <c r="G364" s="522"/>
      <c r="H364" s="499"/>
    </row>
    <row r="365" spans="1:14" s="471" customFormat="1">
      <c r="B365" s="500">
        <f>IF(A365="*",INT(MAX(B$31:B364)+1), IF(A365="**",ROUNDDOWN(MAX(B$31:B364)+0.01,2), IF(A365="***",MAX(B$31:B364)+0.01,0)))</f>
        <v>0</v>
      </c>
      <c r="C365" s="516"/>
      <c r="D365" s="538"/>
      <c r="E365" s="539"/>
      <c r="F365" s="478"/>
      <c r="G365" s="540"/>
      <c r="H365" s="499"/>
    </row>
    <row r="366" spans="1:14" s="504" customFormat="1" ht="12.75" customHeight="1">
      <c r="A366" s="518" t="s">
        <v>515</v>
      </c>
      <c r="B366" s="500">
        <f>IF(A366="*",INT(MAX(B$31:B365)+1), IF(A366="**",ROUNDDOWN(MAX(B$31:B365)+0.01,2), IF(A366="***",MAX(B$31:B365)+0.01,0)))</f>
        <v>2.1</v>
      </c>
      <c r="C366" s="1043" t="s">
        <v>734</v>
      </c>
      <c r="D366" s="524"/>
      <c r="E366" s="524"/>
      <c r="H366" s="544"/>
    </row>
    <row r="367" spans="1:14" s="504" customFormat="1" ht="12.75" customHeight="1">
      <c r="A367" s="518"/>
      <c r="B367" s="500">
        <f>IF(A367="*",INT(MAX(B$31:B366)+1), IF(A367="**",ROUNDDOWN(MAX(B$31:B366)+0.01,2), IF(A367="***",MAX(B$31:B366)+0.01,0)))</f>
        <v>0</v>
      </c>
      <c r="C367" s="1043"/>
      <c r="D367" s="524"/>
      <c r="E367" s="524"/>
      <c r="H367" s="544"/>
    </row>
    <row r="368" spans="1:14" s="504" customFormat="1" ht="12.75" customHeight="1">
      <c r="A368" s="518"/>
      <c r="B368" s="500">
        <f>IF(A368="*",INT(MAX(B$31:B367)+1), IF(A368="**",ROUNDDOWN(MAX(B$31:B367)+0.01,2), IF(A368="***",MAX(B$31:B367)+0.01,0)))</f>
        <v>0</v>
      </c>
      <c r="C368" s="1043"/>
      <c r="D368" s="524"/>
      <c r="E368" s="524"/>
      <c r="H368" s="544"/>
    </row>
    <row r="369" spans="1:8" s="504" customFormat="1" ht="12.75" customHeight="1">
      <c r="A369" s="518"/>
      <c r="B369" s="500">
        <f>IF(A369="*",INT(MAX(B$31:B368)+1), IF(A369="**",ROUNDDOWN(MAX(B$31:B368)+0.01,2), IF(A369="***",MAX(B$31:B368)+0.01,0)))</f>
        <v>0</v>
      </c>
      <c r="C369" s="1043"/>
      <c r="D369" s="524"/>
      <c r="E369" s="524"/>
      <c r="H369" s="544"/>
    </row>
    <row r="370" spans="1:8" s="504" customFormat="1" ht="12.75" customHeight="1">
      <c r="A370" s="518"/>
      <c r="B370" s="500">
        <f>IF(A370="*",INT(MAX(B$31:B369)+1), IF(A370="**",ROUNDDOWN(MAX(B$31:B369)+0.01,2), IF(A370="***",MAX(B$31:B369)+0.01,0)))</f>
        <v>0</v>
      </c>
      <c r="C370" s="1043"/>
      <c r="D370" s="524"/>
      <c r="E370" s="524"/>
      <c r="H370" s="544"/>
    </row>
    <row r="371" spans="1:8" s="504" customFormat="1" ht="12.75" customHeight="1">
      <c r="A371" s="518"/>
      <c r="B371" s="500">
        <f>IF(A371="*",INT(MAX(B$31:B370)+1), IF(A371="**",ROUNDDOWN(MAX(B$31:B370)+0.01,2), IF(A371="***",MAX(B$31:B370)+0.01,0)))</f>
        <v>0</v>
      </c>
      <c r="C371" s="1043"/>
      <c r="D371" s="524"/>
      <c r="E371" s="524"/>
      <c r="H371" s="544"/>
    </row>
    <row r="372" spans="1:8" s="504" customFormat="1" ht="12.75" customHeight="1">
      <c r="A372" s="518"/>
      <c r="B372" s="500">
        <f>IF(A372="*",INT(MAX(B$31:B371)+1), IF(A372="**",ROUNDDOWN(MAX(B$31:B371)+0.01,2), IF(A372="***",MAX(B$31:B371)+0.01,0)))</f>
        <v>0</v>
      </c>
      <c r="C372" s="1043"/>
      <c r="D372" s="524"/>
      <c r="E372" s="524"/>
      <c r="H372" s="544"/>
    </row>
    <row r="373" spans="1:8" s="504" customFormat="1">
      <c r="B373" s="500">
        <f>IF(A373="*",INT(MAX(B$31:B372)+1), IF(A373="**",ROUNDDOWN(MAX(B$31:B372)+0.01,2), IF(A373="***",MAX(B$31:B372)+0.01,0)))</f>
        <v>0</v>
      </c>
      <c r="C373" s="570"/>
      <c r="D373" s="524"/>
      <c r="E373" s="524"/>
      <c r="H373" s="544"/>
    </row>
    <row r="374" spans="1:8" s="504" customFormat="1">
      <c r="A374" s="563"/>
      <c r="B374" s="500">
        <f>IF(A374="*",INT(MAX(B$32:B373)+1), IF(A374="**",ROUNDDOWN(MAX(B$32:B373)+0.01,2), IF(A374="***",MAX(B$32:B373)+0.01,0)))</f>
        <v>0</v>
      </c>
      <c r="C374" s="568" t="s">
        <v>539</v>
      </c>
      <c r="D374" s="571"/>
      <c r="E374" s="572"/>
      <c r="F374" s="565"/>
      <c r="G374" s="567"/>
      <c r="H374" s="544"/>
    </row>
    <row r="375" spans="1:8" s="504" customFormat="1">
      <c r="B375" s="500">
        <f>IF(A375="*",INT(MAX(B$31:B373)+1), IF(A375="**",ROUNDDOWN(MAX(B$31:B373)+0.01,2), IF(A375="***",MAX(B$31:B373)+0.01,0)))</f>
        <v>0</v>
      </c>
      <c r="C375" s="596" t="s">
        <v>735</v>
      </c>
      <c r="D375" s="524"/>
      <c r="E375" s="524"/>
      <c r="H375" s="544"/>
    </row>
    <row r="376" spans="1:8" s="504" customFormat="1">
      <c r="B376" s="500">
        <f>IF(A376="*",INT(MAX(B$31:B375)+1), IF(A376="**",ROUNDDOWN(MAX(B$31:B375)+0.01,2), IF(A376="***",MAX(B$31:B375)+0.01,0)))</f>
        <v>0</v>
      </c>
      <c r="C376" s="596" t="s">
        <v>736</v>
      </c>
      <c r="D376" s="524"/>
      <c r="E376" s="524"/>
      <c r="H376" s="544"/>
    </row>
    <row r="377" spans="1:8" s="504" customFormat="1">
      <c r="B377" s="500">
        <f>IF(A377="*",INT(MAX(B$31:B376)+1), IF(A377="**",ROUNDDOWN(MAX(B$31:B376)+0.01,2), IF(A377="***",MAX(B$31:B376)+0.01,0)))</f>
        <v>0</v>
      </c>
      <c r="C377" s="596" t="s">
        <v>737</v>
      </c>
      <c r="D377" s="524"/>
      <c r="E377" s="524"/>
      <c r="H377" s="544"/>
    </row>
    <row r="378" spans="1:8" s="504" customFormat="1">
      <c r="B378" s="500">
        <f>IF(A378="*",INT(MAX(B$31:B377)+1), IF(A378="**",ROUNDDOWN(MAX(B$31:B377)+0.01,2), IF(A378="***",MAX(B$31:B377)+0.01,0)))</f>
        <v>0</v>
      </c>
      <c r="C378" s="568" t="s">
        <v>738</v>
      </c>
      <c r="D378" s="524"/>
      <c r="E378" s="524"/>
      <c r="H378" s="544"/>
    </row>
    <row r="379" spans="1:8" s="504" customFormat="1">
      <c r="B379" s="500">
        <f>IF(A379="*",INT(MAX(B$31:B378)+1), IF(A379="**",ROUNDDOWN(MAX(B$31:B378)+0.01,2), IF(A379="***",MAX(B$31:B378)+0.01,0)))</f>
        <v>0</v>
      </c>
      <c r="C379" s="568" t="s">
        <v>739</v>
      </c>
      <c r="D379" s="524"/>
      <c r="E379" s="524"/>
      <c r="H379" s="544"/>
    </row>
    <row r="380" spans="1:8" s="504" customFormat="1" ht="25.5">
      <c r="B380" s="500">
        <f>IF(A380="*",INT(MAX(B$31:B379)+1), IF(A380="**",ROUNDDOWN(MAX(B$31:B379)+0.01,2), IF(A380="***",MAX(B$31:B379)+0.01,0)))</f>
        <v>0</v>
      </c>
      <c r="C380" s="568" t="s">
        <v>740</v>
      </c>
      <c r="D380" s="524"/>
      <c r="E380" s="524"/>
      <c r="H380" s="544"/>
    </row>
    <row r="381" spans="1:8" s="504" customFormat="1">
      <c r="B381" s="500">
        <f>IF(A381="*",INT(MAX(B$31:B380)+1), IF(A381="**",ROUNDDOWN(MAX(B$31:B380)+0.01,2), IF(A381="***",MAX(B$31:B380)+0.01,0)))</f>
        <v>0</v>
      </c>
      <c r="C381" s="568" t="s">
        <v>741</v>
      </c>
      <c r="D381" s="524"/>
      <c r="E381" s="524"/>
      <c r="H381" s="544"/>
    </row>
    <row r="382" spans="1:8" s="504" customFormat="1">
      <c r="B382" s="500">
        <f>IF(A382="*",INT(MAX(B$31:B381)+1), IF(A382="**",ROUNDDOWN(MAX(B$31:B381)+0.01,2), IF(A382="***",MAX(B$31:B381)+0.01,0)))</f>
        <v>0</v>
      </c>
      <c r="C382" s="568" t="s">
        <v>742</v>
      </c>
      <c r="D382" s="524"/>
      <c r="E382" s="524"/>
      <c r="H382" s="544"/>
    </row>
    <row r="383" spans="1:8" s="504" customFormat="1">
      <c r="B383" s="500">
        <f>IF(A383="*",INT(MAX(B$31:B382)+1), IF(A383="**",ROUNDDOWN(MAX(B$31:B382)+0.01,2), IF(A383="***",MAX(B$31:B382)+0.01,0)))</f>
        <v>0</v>
      </c>
      <c r="C383" s="568" t="s">
        <v>578</v>
      </c>
      <c r="D383" s="524"/>
      <c r="E383" s="524"/>
      <c r="H383" s="544"/>
    </row>
    <row r="384" spans="1:8" s="504" customFormat="1">
      <c r="B384" s="500">
        <f>IF(A384="*",INT(MAX(B$31:B383)+1), IF(A384="**",ROUNDDOWN(MAX(B$31:B383)+0.01,2), IF(A384="***",MAX(B$31:B383)+0.01,0)))</f>
        <v>0</v>
      </c>
      <c r="C384" s="568" t="s">
        <v>579</v>
      </c>
      <c r="D384" s="524"/>
      <c r="E384" s="524"/>
      <c r="H384" s="544"/>
    </row>
    <row r="385" spans="1:14" s="504" customFormat="1">
      <c r="B385" s="500">
        <f>IF(A385="*",INT(MAX(B$31:B384)+1), IF(A385="**",ROUNDDOWN(MAX(B$31:B384)+0.01,2), IF(A385="***",MAX(B$31:B384)+0.01,0)))</f>
        <v>0</v>
      </c>
      <c r="C385" s="568" t="s">
        <v>580</v>
      </c>
      <c r="D385" s="524"/>
      <c r="E385" s="524"/>
      <c r="H385" s="544"/>
    </row>
    <row r="386" spans="1:14" s="504" customFormat="1">
      <c r="B386" s="500">
        <f>IF(A386="*",INT(MAX(B$31:B385)+1), IF(A386="**",ROUNDDOWN(MAX(B$31:B385)+0.01,2), IF(A386="***",MAX(B$31:B385)+0.01,0)))</f>
        <v>0</v>
      </c>
      <c r="C386" s="570" t="s">
        <v>581</v>
      </c>
      <c r="D386" s="524"/>
      <c r="E386" s="524"/>
      <c r="H386" s="544"/>
    </row>
    <row r="387" spans="1:14" s="504" customFormat="1" ht="12.75" customHeight="1">
      <c r="B387" s="500">
        <f>IF(A387="*",INT(MAX(B$31:B386)+1), IF(A387="**",ROUNDDOWN(MAX(B$31:B386)+0.01,2), IF(A387="***",MAX(B$31:B386)+0.01,0)))</f>
        <v>0</v>
      </c>
      <c r="C387" s="1035" t="s">
        <v>582</v>
      </c>
      <c r="D387" s="524"/>
      <c r="E387" s="524"/>
      <c r="H387" s="544"/>
    </row>
    <row r="388" spans="1:14" s="504" customFormat="1">
      <c r="B388" s="500">
        <f>IF(A388="*",INT(MAX(B$31:B387)+1), IF(A388="**",ROUNDDOWN(MAX(B$31:B387)+0.01,2), IF(A388="***",MAX(B$31:B387)+0.01,0)))</f>
        <v>0</v>
      </c>
      <c r="C388" s="1035"/>
      <c r="D388" s="524"/>
      <c r="E388" s="524"/>
      <c r="H388" s="544"/>
    </row>
    <row r="389" spans="1:14" s="504" customFormat="1">
      <c r="B389" s="500">
        <f>IF(A389="*",INT(MAX(B$31:B388)+1), IF(A389="**",ROUNDDOWN(MAX(B$31:B388)+0.01,2), IF(A389="***",MAX(B$31:B388)+0.01,0)))</f>
        <v>0</v>
      </c>
      <c r="C389" s="1035"/>
      <c r="D389" s="524"/>
      <c r="E389" s="524"/>
      <c r="H389" s="544"/>
    </row>
    <row r="390" spans="1:14" s="504" customFormat="1">
      <c r="B390" s="500">
        <f>IF(A390="*",INT(MAX(B$31:B389)+1), IF(A390="**",ROUNDDOWN(MAX(B$31:B389)+0.01,2), IF(A390="***",MAX(B$31:B389)+0.01,0)))</f>
        <v>0</v>
      </c>
      <c r="C390" s="1035"/>
      <c r="D390" s="524"/>
      <c r="E390" s="524"/>
      <c r="H390" s="544"/>
    </row>
    <row r="391" spans="1:14" s="504" customFormat="1">
      <c r="B391" s="500">
        <f>IF(A391="*",INT(MAX(B$31:B390)+1), IF(A391="**",ROUNDDOWN(MAX(B$31:B390)+0.01,2), IF(A391="***",MAX(B$31:B390)+0.01,0)))</f>
        <v>0</v>
      </c>
      <c r="C391" s="1035"/>
      <c r="D391" s="597"/>
      <c r="E391" s="598"/>
      <c r="F391" s="599"/>
      <c r="G391" s="599"/>
      <c r="H391" s="544"/>
    </row>
    <row r="392" spans="1:14" s="504" customFormat="1">
      <c r="B392" s="500">
        <f>IF(A392="*",INT(MAX(B$31:B391)+1), IF(A392="**",ROUNDDOWN(MAX(B$31:B391)+0.01,2), IF(A392="***",MAX(B$31:B391)+0.01,0)))</f>
        <v>0</v>
      </c>
      <c r="C392" s="1035"/>
      <c r="D392" s="519" t="s">
        <v>523</v>
      </c>
      <c r="E392" s="520">
        <v>1</v>
      </c>
      <c r="F392" s="535">
        <v>0</v>
      </c>
      <c r="G392" s="536"/>
      <c r="H392" s="544"/>
    </row>
    <row r="393" spans="1:14" s="497" customFormat="1" ht="12.75" customHeight="1">
      <c r="B393" s="500"/>
      <c r="C393" s="516"/>
      <c r="D393" s="538"/>
      <c r="E393" s="539"/>
      <c r="F393" s="478"/>
      <c r="G393" s="540"/>
      <c r="H393" s="530"/>
      <c r="L393" s="516"/>
      <c r="M393" s="516"/>
      <c r="N393" s="516"/>
    </row>
    <row r="394" spans="1:14" s="471" customFormat="1" ht="12.75" customHeight="1">
      <c r="A394" s="468" t="s">
        <v>515</v>
      </c>
      <c r="B394" s="500">
        <f>IF(A394="*",INT(MAX(B$32:B393)+1), IF(A394="**",ROUNDDOWN(MAX(B$32:B393)+0.01,2), IF(A394="***",MAX(B$32:B393)+0.01,0)))</f>
        <v>2.11</v>
      </c>
      <c r="C394" s="1042" t="s">
        <v>583</v>
      </c>
      <c r="D394" s="600"/>
      <c r="E394" s="600"/>
      <c r="F394" s="470"/>
      <c r="H394" s="470"/>
      <c r="J394" s="600"/>
      <c r="K394" s="600"/>
    </row>
    <row r="395" spans="1:14" s="471" customFormat="1">
      <c r="B395" s="500">
        <f>IF(A395="*",INT(MAX(B$32:B394)+1), IF(A395="**",ROUNDDOWN(MAX(B$32:B394)+0.01,2), IF(A395="***",MAX(B$32:B394)+0.01,0)))</f>
        <v>0</v>
      </c>
      <c r="C395" s="1042"/>
      <c r="D395" s="600"/>
      <c r="E395" s="600"/>
      <c r="F395" s="470"/>
      <c r="H395" s="470"/>
      <c r="J395" s="600"/>
      <c r="K395" s="600"/>
    </row>
    <row r="396" spans="1:14" s="471" customFormat="1">
      <c r="B396" s="500">
        <f>IF(A396="*",INT(MAX(B$32:B395)+1), IF(A396="**",ROUNDDOWN(MAX(B$32:B395)+0.01,2), IF(A396="***",MAX(B$32:B395)+0.01,0)))</f>
        <v>0</v>
      </c>
      <c r="C396" s="1042"/>
      <c r="D396" s="600"/>
      <c r="E396" s="600"/>
      <c r="F396" s="470"/>
      <c r="H396" s="470"/>
      <c r="J396" s="600"/>
      <c r="K396" s="600"/>
    </row>
    <row r="397" spans="1:14" s="471" customFormat="1">
      <c r="B397" s="500">
        <f>IF(A397="*",INT(MAX(B$32:B396)+1), IF(A397="**",ROUNDDOWN(MAX(B$32:B396)+0.01,2), IF(A397="***",MAX(B$32:B396)+0.01,0)))</f>
        <v>0</v>
      </c>
      <c r="C397" s="600" t="s">
        <v>744</v>
      </c>
      <c r="D397" s="519" t="s">
        <v>523</v>
      </c>
      <c r="E397" s="520">
        <v>1</v>
      </c>
      <c r="F397" s="521">
        <v>0</v>
      </c>
      <c r="G397" s="522"/>
      <c r="H397" s="470"/>
      <c r="J397" s="600"/>
      <c r="K397" s="600"/>
    </row>
    <row r="398" spans="1:14" s="471" customFormat="1">
      <c r="B398" s="500"/>
      <c r="C398" s="600"/>
      <c r="D398" s="538"/>
      <c r="E398" s="539"/>
      <c r="F398" s="478"/>
      <c r="G398" s="540"/>
      <c r="H398" s="470"/>
      <c r="J398" s="600"/>
      <c r="K398" s="600"/>
    </row>
    <row r="399" spans="1:14" s="471" customFormat="1" ht="12.75" customHeight="1">
      <c r="A399" s="468" t="s">
        <v>515</v>
      </c>
      <c r="B399" s="500">
        <f>IF(A399="*",INT(MAX(B$32:B398)+1), IF(A399="**",ROUNDDOWN(MAX(B$32:B398)+0.01,2), IF(A399="***",MAX(B$32:B398)+0.01,0)))</f>
        <v>2.12</v>
      </c>
      <c r="C399" s="1042" t="s">
        <v>584</v>
      </c>
      <c r="D399" s="600"/>
      <c r="E399" s="600"/>
      <c r="F399" s="470"/>
      <c r="H399" s="470"/>
      <c r="J399" s="600"/>
      <c r="K399" s="600"/>
    </row>
    <row r="400" spans="1:14" s="471" customFormat="1">
      <c r="B400" s="500">
        <f>IF(A400="*",INT(MAX(B$32:B399)+1), IF(A400="**",ROUNDDOWN(MAX(B$32:B399)+0.01,2), IF(A400="***",MAX(B$32:B399)+0.01,0)))</f>
        <v>0</v>
      </c>
      <c r="C400" s="1042"/>
      <c r="D400" s="600"/>
      <c r="E400" s="600"/>
      <c r="F400" s="470"/>
      <c r="H400" s="470"/>
      <c r="J400" s="600"/>
      <c r="K400" s="600"/>
    </row>
    <row r="401" spans="1:11" s="471" customFormat="1">
      <c r="B401" s="500">
        <f>IF(A401="*",INT(MAX(B$32:B400)+1), IF(A401="**",ROUNDDOWN(MAX(B$32:B400)+0.01,2), IF(A401="***",MAX(B$32:B400)+0.01,0)))</f>
        <v>0</v>
      </c>
      <c r="C401" s="1042"/>
      <c r="D401" s="600"/>
      <c r="E401" s="600"/>
      <c r="F401" s="470"/>
      <c r="H401" s="470"/>
      <c r="J401" s="600"/>
      <c r="K401" s="600"/>
    </row>
    <row r="402" spans="1:11" s="471" customFormat="1">
      <c r="B402" s="500">
        <f>IF(A402="*",INT(MAX(B$32:B401)+1), IF(A402="**",ROUNDDOWN(MAX(B$32:B401)+0.01,2), IF(A402="***",MAX(B$32:B401)+0.01,0)))</f>
        <v>0</v>
      </c>
      <c r="C402" s="600" t="s">
        <v>585</v>
      </c>
      <c r="D402" s="519" t="s">
        <v>523</v>
      </c>
      <c r="E402" s="520">
        <v>1</v>
      </c>
      <c r="F402" s="521">
        <v>0</v>
      </c>
      <c r="G402" s="522"/>
      <c r="H402" s="470"/>
      <c r="J402" s="600"/>
      <c r="K402" s="600"/>
    </row>
    <row r="403" spans="1:11" s="471" customFormat="1">
      <c r="B403" s="500">
        <f>IF(A403="*",INT(MAX(B$32:B397)+1), IF(A403="**",ROUNDDOWN(MAX(B$32:B397)+0.01,2), IF(A403="***",MAX(B$32:B397)+0.01,0)))</f>
        <v>0</v>
      </c>
      <c r="C403" s="600"/>
      <c r="D403" s="538"/>
      <c r="E403" s="539"/>
      <c r="F403" s="478"/>
      <c r="G403" s="540"/>
      <c r="H403" s="470"/>
      <c r="J403" s="600"/>
      <c r="K403" s="600"/>
    </row>
    <row r="404" spans="1:11" s="471" customFormat="1" ht="12.75" customHeight="1">
      <c r="A404" s="468" t="s">
        <v>515</v>
      </c>
      <c r="B404" s="500">
        <f>IF(A404="*",INT(MAX(B$32:B403)+1), IF(A404="**",ROUNDDOWN(MAX(B$32:B403)+0.01,2), IF(A404="***",MAX(B$32:B403)+0.01,0)))</f>
        <v>2.13</v>
      </c>
      <c r="C404" s="1042" t="s">
        <v>586</v>
      </c>
      <c r="D404" s="600"/>
      <c r="E404" s="600"/>
      <c r="F404" s="470"/>
      <c r="H404" s="470"/>
      <c r="J404" s="600"/>
      <c r="K404" s="600"/>
    </row>
    <row r="405" spans="1:11" s="471" customFormat="1">
      <c r="B405" s="500">
        <f>IF(A405="*",INT(MAX(B$32:B404)+1), IF(A405="**",ROUNDDOWN(MAX(B$32:B404)+0.01,2), IF(A405="***",MAX(B$32:B404)+0.01,0)))</f>
        <v>0</v>
      </c>
      <c r="C405" s="1042"/>
      <c r="D405" s="600"/>
      <c r="E405" s="600"/>
      <c r="F405" s="470"/>
      <c r="H405" s="470"/>
      <c r="J405" s="600"/>
      <c r="K405" s="600"/>
    </row>
    <row r="406" spans="1:11" s="471" customFormat="1">
      <c r="B406" s="500">
        <f>IF(A406="*",INT(MAX(B$32:B405)+1), IF(A406="**",ROUNDDOWN(MAX(B$32:B405)+0.01,2), IF(A406="***",MAX(B$32:B405)+0.01,0)))</f>
        <v>0</v>
      </c>
      <c r="C406" s="1042"/>
      <c r="D406" s="600"/>
      <c r="E406" s="600"/>
      <c r="F406" s="470"/>
      <c r="H406" s="470"/>
      <c r="J406" s="600"/>
      <c r="K406" s="600"/>
    </row>
    <row r="407" spans="1:11" s="471" customFormat="1">
      <c r="B407" s="500">
        <f>IF(A407="*",INT(MAX(B$32:B406)+1), IF(A407="**",ROUNDDOWN(MAX(B$32:B406)+0.01,2), IF(A407="***",MAX(B$32:B406)+0.01,0)))</f>
        <v>0</v>
      </c>
      <c r="C407" s="600" t="s">
        <v>743</v>
      </c>
      <c r="D407" s="519" t="s">
        <v>523</v>
      </c>
      <c r="E407" s="520">
        <v>1</v>
      </c>
      <c r="F407" s="521">
        <v>0</v>
      </c>
      <c r="G407" s="522"/>
      <c r="H407" s="470"/>
      <c r="J407" s="600"/>
      <c r="K407" s="600"/>
    </row>
    <row r="408" spans="1:11" s="471" customFormat="1">
      <c r="B408" s="500">
        <f>IF(A408="*",INT(MAX(B$32:B407)+1), IF(A408="**",ROUNDDOWN(MAX(B$32:B407)+0.01,2), IF(A408="***",MAX(B$32:B407)+0.01,0)))</f>
        <v>0</v>
      </c>
      <c r="C408" s="600"/>
      <c r="D408" s="538"/>
      <c r="E408" s="539"/>
      <c r="F408" s="478"/>
      <c r="G408" s="540"/>
      <c r="H408" s="470"/>
      <c r="J408" s="600"/>
      <c r="K408" s="600"/>
    </row>
    <row r="409" spans="1:11" s="471" customFormat="1" ht="12.75" customHeight="1">
      <c r="A409" s="468" t="s">
        <v>515</v>
      </c>
      <c r="B409" s="500">
        <f>IF(A409="*",INT(MAX(B$32:B408)+1), IF(A409="**",ROUNDDOWN(MAX(B$32:B408)+0.01,2), IF(A409="***",MAX(B$32:B408)+0.01,0)))</f>
        <v>2.14</v>
      </c>
      <c r="C409" s="1042" t="s">
        <v>587</v>
      </c>
      <c r="D409" s="600"/>
      <c r="E409" s="600"/>
      <c r="F409" s="601"/>
      <c r="G409" s="593"/>
      <c r="H409" s="601"/>
    </row>
    <row r="410" spans="1:11" s="471" customFormat="1">
      <c r="B410" s="500">
        <f>IF(A410="*",INT(MAX(B$32:B409)+1), IF(A410="**",ROUNDDOWN(MAX(B$32:B409)+0.01,2), IF(A410="***",MAX(B$32:B409)+0.01,0)))</f>
        <v>0</v>
      </c>
      <c r="C410" s="1042"/>
      <c r="D410" s="600"/>
      <c r="E410" s="600"/>
      <c r="F410" s="601"/>
      <c r="G410" s="593"/>
      <c r="H410" s="601"/>
    </row>
    <row r="411" spans="1:11" s="471" customFormat="1">
      <c r="B411" s="500">
        <f>IF(A411="*",INT(MAX(B$32:B410)+1), IF(A411="**",ROUNDDOWN(MAX(B$32:B410)+0.01,2), IF(A411="***",MAX(B$32:B410)+0.01,0)))</f>
        <v>0</v>
      </c>
      <c r="C411" s="600" t="s">
        <v>588</v>
      </c>
      <c r="D411" s="519" t="s">
        <v>523</v>
      </c>
      <c r="E411" s="520">
        <v>1</v>
      </c>
      <c r="F411" s="521">
        <v>0</v>
      </c>
      <c r="G411" s="522"/>
      <c r="H411" s="601"/>
    </row>
    <row r="412" spans="1:11" s="471" customFormat="1">
      <c r="B412" s="500">
        <f>IF(A412="*",INT(MAX(B$32:B411)+1), IF(A412="**",ROUNDDOWN(MAX(B$32:B411)+0.01,2), IF(A412="***",MAX(B$32:B411)+0.01,0)))</f>
        <v>0</v>
      </c>
      <c r="C412" s="600" t="s">
        <v>589</v>
      </c>
      <c r="D412" s="519" t="s">
        <v>523</v>
      </c>
      <c r="E412" s="520">
        <v>2</v>
      </c>
      <c r="F412" s="521">
        <v>0</v>
      </c>
      <c r="G412" s="522"/>
      <c r="H412" s="601"/>
    </row>
    <row r="413" spans="1:11" s="471" customFormat="1">
      <c r="B413" s="500">
        <f>IF(A413="*",INT(MAX(B$32:B412)+1), IF(A413="**",ROUNDDOWN(MAX(B$32:B412)+0.01,2), IF(A413="***",MAX(B$32:B412)+0.01,0)))</f>
        <v>0</v>
      </c>
      <c r="C413" s="600"/>
      <c r="D413" s="538"/>
      <c r="E413" s="539"/>
      <c r="F413" s="478"/>
      <c r="G413" s="540"/>
      <c r="H413" s="601"/>
    </row>
    <row r="414" spans="1:11" ht="12.75" customHeight="1">
      <c r="A414" s="468" t="s">
        <v>515</v>
      </c>
      <c r="B414" s="500">
        <f>IF(A414="*",INT(MAX(B$32:B413)+1), IF(A414="**",ROUNDDOWN(MAX(B$32:B413)+0.01,2), IF(A414="***",MAX(B$32:B413)+0.01,0)))</f>
        <v>2.15</v>
      </c>
      <c r="C414" s="1035" t="s">
        <v>590</v>
      </c>
      <c r="D414" s="516"/>
      <c r="E414" s="516"/>
      <c r="G414" s="592"/>
      <c r="H414" s="467"/>
    </row>
    <row r="415" spans="1:11">
      <c r="B415" s="500">
        <f>IF(A415="*",INT(MAX(B$32:B414)+1), IF(A415="**",ROUNDDOWN(MAX(B$32:B414)+0.01,2), IF(A415="***",MAX(B$32:B414)+0.01,0)))</f>
        <v>0</v>
      </c>
      <c r="C415" s="1035"/>
      <c r="D415" s="516"/>
      <c r="E415" s="516"/>
      <c r="G415" s="592"/>
      <c r="H415" s="467"/>
    </row>
    <row r="416" spans="1:11">
      <c r="B416" s="500">
        <f>IF(A416="*",INT(MAX(B$32:B415)+1), IF(A416="**",ROUNDDOWN(MAX(B$32:B415)+0.01,2), IF(A416="***",MAX(B$32:B415)+0.01,0)))</f>
        <v>0</v>
      </c>
      <c r="C416" s="516" t="s">
        <v>591</v>
      </c>
      <c r="D416" s="519" t="s">
        <v>523</v>
      </c>
      <c r="E416" s="520">
        <v>5</v>
      </c>
      <c r="F416" s="521">
        <v>0</v>
      </c>
      <c r="G416" s="522"/>
      <c r="H416" s="483"/>
    </row>
    <row r="417" spans="1:8">
      <c r="B417" s="500">
        <f>IF(A417="*",INT(MAX(B$32:B415)+1), IF(A417="**",ROUNDDOWN(MAX(B$32:B415)+0.01,2), IF(A417="***",MAX(B$32:B415)+0.01,0)))</f>
        <v>0</v>
      </c>
      <c r="C417" s="516" t="s">
        <v>592</v>
      </c>
      <c r="D417" s="519" t="s">
        <v>523</v>
      </c>
      <c r="E417" s="520">
        <v>2</v>
      </c>
      <c r="F417" s="521">
        <v>0</v>
      </c>
      <c r="G417" s="522"/>
      <c r="H417" s="483"/>
    </row>
    <row r="418" spans="1:8">
      <c r="B418" s="500">
        <f>IF(A418="*",INT(MAX(B$32:B415)+1), IF(A418="**",ROUNDDOWN(MAX(B$32:B415)+0.01,2), IF(A418="***",MAX(B$32:B415)+0.01,0)))</f>
        <v>0</v>
      </c>
      <c r="C418" s="516" t="s">
        <v>593</v>
      </c>
      <c r="D418" s="519" t="s">
        <v>523</v>
      </c>
      <c r="E418" s="520">
        <v>2</v>
      </c>
      <c r="F418" s="521">
        <v>0</v>
      </c>
      <c r="G418" s="522"/>
      <c r="H418" s="483"/>
    </row>
    <row r="419" spans="1:8">
      <c r="B419" s="500">
        <f>IF(A419="*",INT(MAX(B$32:B416)+1), IF(A419="**",ROUNDDOWN(MAX(B$32:B416)+0.01,2), IF(A419="***",MAX(B$32:B416)+0.01,0)))</f>
        <v>0</v>
      </c>
      <c r="C419" s="516" t="s">
        <v>594</v>
      </c>
      <c r="D419" s="519" t="s">
        <v>523</v>
      </c>
      <c r="E419" s="520">
        <v>8</v>
      </c>
      <c r="F419" s="521">
        <v>0</v>
      </c>
      <c r="G419" s="522"/>
      <c r="H419" s="483"/>
    </row>
    <row r="420" spans="1:8">
      <c r="B420" s="500">
        <f>IF(A420="*",INT(MAX(B$32:B419)+1), IF(A420="**",ROUNDDOWN(MAX(B$32:B419)+0.01,2), IF(A420="***",MAX(B$32:B419)+0.01,0)))</f>
        <v>0</v>
      </c>
      <c r="C420" s="516"/>
      <c r="D420" s="516"/>
      <c r="E420" s="516"/>
      <c r="G420" s="592"/>
      <c r="H420" s="467"/>
    </row>
    <row r="421" spans="1:8" ht="12.75" customHeight="1">
      <c r="A421" s="468" t="s">
        <v>515</v>
      </c>
      <c r="B421" s="500">
        <f>IF(A421="*",INT(MAX(B$32:B420)+1), IF(A421="**",ROUNDDOWN(MAX(B$32:B420)+0.01,2), IF(A421="***",MAX(B$32:B420)+0.01,0)))</f>
        <v>2.16</v>
      </c>
      <c r="C421" s="1035" t="s">
        <v>595</v>
      </c>
      <c r="D421" s="516"/>
      <c r="E421" s="516"/>
      <c r="F421" s="483"/>
      <c r="G421" s="517"/>
      <c r="H421" s="483"/>
    </row>
    <row r="422" spans="1:8">
      <c r="B422" s="500">
        <f>IF(A422="*",INT(MAX(B$32:B421)+1), IF(A422="**",ROUNDDOWN(MAX(B$32:B421)+0.01,2), IF(A422="***",MAX(B$32:B421)+0.01,0)))</f>
        <v>0</v>
      </c>
      <c r="C422" s="1035"/>
      <c r="D422" s="516"/>
      <c r="E422" s="516"/>
      <c r="F422" s="483"/>
      <c r="G422" s="517"/>
      <c r="H422" s="483"/>
    </row>
    <row r="423" spans="1:8">
      <c r="B423" s="500">
        <f>IF(A423="*",INT(MAX(B$32:B422)+1), IF(A423="**",ROUNDDOWN(MAX(B$32:B422)+0.01,2), IF(A423="***",MAX(B$32:B422)+0.01,0)))</f>
        <v>0</v>
      </c>
      <c r="C423" s="516" t="s">
        <v>594</v>
      </c>
      <c r="D423" s="519" t="s">
        <v>523</v>
      </c>
      <c r="E423" s="520">
        <v>1</v>
      </c>
      <c r="F423" s="521">
        <v>0</v>
      </c>
      <c r="G423" s="522"/>
      <c r="H423" s="483"/>
    </row>
    <row r="424" spans="1:8" s="497" customFormat="1">
      <c r="B424" s="500">
        <f>IF(A424="*",INT(MAX(B$32:B423)+1), IF(A424="**",ROUNDDOWN(MAX(B$32:B423)+0.01,2), IF(A424="***",MAX(B$32:B423)+0.01,0)))</f>
        <v>0</v>
      </c>
      <c r="C424" s="516"/>
      <c r="F424" s="499"/>
      <c r="H424" s="499"/>
    </row>
    <row r="425" spans="1:8" ht="12.75" customHeight="1">
      <c r="A425" s="468" t="s">
        <v>515</v>
      </c>
      <c r="B425" s="500">
        <f>IF(A425="*",INT(MAX(B$32:B424)+1), IF(A425="**",ROUNDDOWN(MAX(B$32:B424)+0.01,2), IF(A425="***",MAX(B$32:B424)+0.01,0)))</f>
        <v>2.17</v>
      </c>
      <c r="C425" s="1035" t="s">
        <v>596</v>
      </c>
      <c r="D425" s="516"/>
      <c r="E425" s="516"/>
      <c r="F425" s="483"/>
      <c r="G425" s="517"/>
      <c r="H425" s="483"/>
    </row>
    <row r="426" spans="1:8">
      <c r="B426" s="500">
        <f>IF(A426="*",INT(MAX(B$32:B425)+1), IF(A426="**",ROUNDDOWN(MAX(B$32:B425)+0.01,2), IF(A426="***",MAX(B$32:B425)+0.01,0)))</f>
        <v>0</v>
      </c>
      <c r="C426" s="1035"/>
      <c r="D426" s="516"/>
      <c r="E426" s="516"/>
      <c r="F426" s="483"/>
      <c r="G426" s="517"/>
      <c r="H426" s="483"/>
    </row>
    <row r="427" spans="1:8">
      <c r="B427" s="500">
        <f>IF(A427="*",INT(MAX(B$32:B426)+1), IF(A427="**",ROUNDDOWN(MAX(B$32:B426)+0.01,2), IF(A427="***",MAX(B$32:B426)+0.01,0)))</f>
        <v>0</v>
      </c>
      <c r="C427" s="516" t="s">
        <v>594</v>
      </c>
      <c r="D427" s="519" t="s">
        <v>523</v>
      </c>
      <c r="E427" s="520">
        <v>2</v>
      </c>
      <c r="F427" s="521">
        <v>0</v>
      </c>
      <c r="G427" s="522"/>
      <c r="H427" s="483"/>
    </row>
    <row r="428" spans="1:8">
      <c r="B428" s="500">
        <f>IF(A428="*",INT(MAX(B$32:B427)+1), IF(A428="**",ROUNDDOWN(MAX(B$32:B427)+0.01,2), IF(A428="***",MAX(B$32:B427)+0.01,0)))</f>
        <v>0</v>
      </c>
      <c r="C428" s="516"/>
      <c r="D428" s="538"/>
      <c r="E428" s="539"/>
      <c r="F428" s="478"/>
      <c r="G428" s="540"/>
      <c r="H428" s="483"/>
    </row>
    <row r="429" spans="1:8" ht="12.75" customHeight="1">
      <c r="A429" s="468" t="s">
        <v>515</v>
      </c>
      <c r="B429" s="500">
        <f>IF(A429="*",INT(MAX(B$32:B428)+1), IF(A429="**",ROUNDDOWN(MAX(B$32:B428)+0.01,2), IF(A429="***",MAX(B$32:B428)+0.01,0)))</f>
        <v>2.1800000000000002</v>
      </c>
      <c r="C429" s="1035" t="s">
        <v>597</v>
      </c>
      <c r="D429" s="516"/>
      <c r="E429" s="516"/>
      <c r="F429" s="483"/>
      <c r="G429" s="517">
        <f>IF(N(D429)=0,0,"Kn")</f>
        <v>0</v>
      </c>
      <c r="H429" s="483">
        <f>IF(N(D429)=0,0,F429*D429)</f>
        <v>0</v>
      </c>
    </row>
    <row r="430" spans="1:8">
      <c r="A430" s="481"/>
      <c r="B430" s="500">
        <f>IF(A430="*",INT(MAX(B$32:B429)+1), IF(A430="**",ROUNDDOWN(MAX(B$32:B429)+0.01,2), IF(A430="***",MAX(B$32:B429)+0.01,0)))</f>
        <v>0</v>
      </c>
      <c r="C430" s="1035"/>
      <c r="D430" s="516"/>
      <c r="E430" s="516"/>
      <c r="F430" s="483"/>
      <c r="G430" s="517">
        <f>IF(N(D430)=0,0,"Kn")</f>
        <v>0</v>
      </c>
      <c r="H430" s="483">
        <f>IF(N(D430)=0,0,F430*D430)</f>
        <v>0</v>
      </c>
    </row>
    <row r="431" spans="1:8">
      <c r="A431" s="481"/>
      <c r="B431" s="500">
        <f>IF(A431="*",INT(MAX(B$32:B430)+1), IF(A431="**",ROUNDDOWN(MAX(B$32:B430)+0.01,2), IF(A431="***",MAX(B$32:B430)+0.01,0)))</f>
        <v>0</v>
      </c>
      <c r="C431" s="1035"/>
      <c r="D431" s="516"/>
      <c r="E431" s="516"/>
      <c r="F431" s="483"/>
      <c r="G431" s="517">
        <f>IF(N(D431)=0,0,"Kn")</f>
        <v>0</v>
      </c>
      <c r="H431" s="483">
        <f>IF(N(D431)=0,0,F431*D431)</f>
        <v>0</v>
      </c>
    </row>
    <row r="432" spans="1:8">
      <c r="A432" s="481"/>
      <c r="B432" s="500">
        <f>IF(A432="*",INT(MAX(B$32:B431)+1), IF(A432="**",ROUNDDOWN(MAX(B$32:B431)+0.01,2), IF(A432="***",MAX(B$32:B431)+0.01,0)))</f>
        <v>0</v>
      </c>
      <c r="C432" s="1035"/>
      <c r="D432" s="516"/>
      <c r="E432" s="516"/>
      <c r="F432" s="483"/>
      <c r="G432" s="517"/>
      <c r="H432" s="483"/>
    </row>
    <row r="433" spans="1:8">
      <c r="A433" s="481"/>
      <c r="B433" s="500">
        <f>IF(A433="*",INT(MAX(B$32:B432)+1), IF(A433="**",ROUNDDOWN(MAX(B$32:B432)+0.01,2), IF(A433="***",MAX(B$32:B432)+0.01,0)))</f>
        <v>0</v>
      </c>
      <c r="C433" s="1035"/>
      <c r="D433" s="516"/>
      <c r="E433" s="516"/>
      <c r="F433" s="483"/>
      <c r="G433" s="517"/>
      <c r="H433" s="483"/>
    </row>
    <row r="434" spans="1:8" s="497" customFormat="1">
      <c r="A434" s="498"/>
      <c r="B434" s="500">
        <f>IF(A434="*",INT(MAX(B$32:B433)+1), IF(A434="**",ROUNDDOWN(MAX(B$32:B433)+0.01,2), IF(A434="***",MAX(B$32:B433)+0.01,0)))</f>
        <v>0</v>
      </c>
      <c r="C434" s="518" t="s">
        <v>598</v>
      </c>
      <c r="D434" s="519" t="s">
        <v>217</v>
      </c>
      <c r="E434" s="520">
        <v>12</v>
      </c>
      <c r="F434" s="521">
        <v>0</v>
      </c>
      <c r="G434" s="522"/>
      <c r="H434" s="499">
        <f>IF(N(D434)=0,0,F434*D434)</f>
        <v>0</v>
      </c>
    </row>
    <row r="435" spans="1:8" s="497" customFormat="1">
      <c r="A435" s="498"/>
      <c r="B435" s="500">
        <f>IF(A435="*",INT(MAX(B$32:B433)+1), IF(A435="**",ROUNDDOWN(MAX(B$32:B433)+0.01,2), IF(A435="***",MAX(B$32:B433)+0.01,0)))</f>
        <v>0</v>
      </c>
      <c r="C435" s="518" t="s">
        <v>599</v>
      </c>
      <c r="D435" s="519" t="s">
        <v>217</v>
      </c>
      <c r="E435" s="520">
        <v>10</v>
      </c>
      <c r="F435" s="521">
        <v>0</v>
      </c>
      <c r="G435" s="522"/>
      <c r="H435" s="499">
        <f>IF(N(D435)=0,0,F435*D435)</f>
        <v>0</v>
      </c>
    </row>
    <row r="436" spans="1:8" s="497" customFormat="1">
      <c r="A436" s="498"/>
      <c r="B436" s="500">
        <f>IF(A436="*",INT(MAX(B$32:B434)+1), IF(A436="**",ROUNDDOWN(MAX(B$32:B434)+0.01,2), IF(A436="***",MAX(B$32:B434)+0.01,0)))</f>
        <v>0</v>
      </c>
      <c r="C436" s="518" t="s">
        <v>517</v>
      </c>
      <c r="D436" s="519" t="s">
        <v>217</v>
      </c>
      <c r="E436" s="520">
        <v>35</v>
      </c>
      <c r="F436" s="521">
        <v>0</v>
      </c>
      <c r="G436" s="522"/>
      <c r="H436" s="499">
        <f>IF(N(D436)=0,0,F436*D436)</f>
        <v>0</v>
      </c>
    </row>
    <row r="437" spans="1:8" s="497" customFormat="1">
      <c r="A437" s="498"/>
      <c r="B437" s="500"/>
      <c r="C437" s="518"/>
      <c r="D437" s="538"/>
      <c r="E437" s="539"/>
      <c r="F437" s="478"/>
      <c r="G437" s="540"/>
      <c r="H437" s="499"/>
    </row>
    <row r="438" spans="1:8" ht="12.75" customHeight="1">
      <c r="A438" s="468" t="s">
        <v>515</v>
      </c>
      <c r="B438" s="500">
        <f>IF(A438="*",INT(MAX(B$32:B437)+1), IF(A438="**",ROUNDDOWN(MAX(B$32:B437)+0.01,2), IF(A438="***",MAX(B$32:B437)+0.01,0)))</f>
        <v>2.19</v>
      </c>
      <c r="C438" s="1035" t="s">
        <v>600</v>
      </c>
      <c r="D438" s="516"/>
      <c r="E438" s="516"/>
      <c r="F438" s="483"/>
      <c r="G438" s="517">
        <f>IF(N(D438)=0,0,"Kn")</f>
        <v>0</v>
      </c>
      <c r="H438" s="483">
        <f>IF(N(D438)=0,0,F438*D438)</f>
        <v>0</v>
      </c>
    </row>
    <row r="439" spans="1:8">
      <c r="A439" s="481"/>
      <c r="B439" s="500">
        <f>IF(A439="*",INT(MAX(B$32:B438)+1), IF(A439="**",ROUNDDOWN(MAX(B$32:B438)+0.01,2), IF(A439="***",MAX(B$32:B438)+0.01,0)))</f>
        <v>0</v>
      </c>
      <c r="C439" s="1035"/>
      <c r="D439" s="516"/>
      <c r="E439" s="516"/>
      <c r="F439" s="483"/>
      <c r="G439" s="517">
        <f>IF(N(D439)=0,0,"Kn")</f>
        <v>0</v>
      </c>
      <c r="H439" s="483">
        <f>IF(N(D439)=0,0,F439*D439)</f>
        <v>0</v>
      </c>
    </row>
    <row r="440" spans="1:8">
      <c r="A440" s="481"/>
      <c r="B440" s="500">
        <f>IF(A440="*",INT(MAX(B$32:B439)+1), IF(A440="**",ROUNDDOWN(MAX(B$32:B439)+0.01,2), IF(A440="***",MAX(B$32:B439)+0.01,0)))</f>
        <v>0</v>
      </c>
      <c r="C440" s="1035"/>
      <c r="D440" s="516"/>
      <c r="E440" s="516"/>
      <c r="F440" s="483"/>
      <c r="G440" s="517">
        <f>IF(N(D440)=0,0,"Kn")</f>
        <v>0</v>
      </c>
      <c r="H440" s="483">
        <f>IF(N(D440)=0,0,F440*D440)</f>
        <v>0</v>
      </c>
    </row>
    <row r="441" spans="1:8">
      <c r="A441" s="481"/>
      <c r="B441" s="500">
        <f>IF(A441="*",INT(MAX(B$32:B440)+1), IF(A441="**",ROUNDDOWN(MAX(B$32:B440)+0.01,2), IF(A441="***",MAX(B$32:B440)+0.01,0)))</f>
        <v>0</v>
      </c>
      <c r="C441" s="1035"/>
      <c r="D441" s="516"/>
      <c r="E441" s="516"/>
      <c r="F441" s="483"/>
      <c r="G441" s="517"/>
      <c r="H441" s="483"/>
    </row>
    <row r="442" spans="1:8" s="497" customFormat="1">
      <c r="A442" s="498"/>
      <c r="B442" s="500">
        <f>IF(A442="*",INT(MAX(B$32:B441)+1), IF(A442="**",ROUNDDOWN(MAX(B$32:B441)+0.01,2), IF(A442="***",MAX(B$32:B441)+0.01,0)))</f>
        <v>0</v>
      </c>
      <c r="C442" s="518" t="s">
        <v>601</v>
      </c>
      <c r="D442" s="519" t="s">
        <v>217</v>
      </c>
      <c r="E442" s="520">
        <v>48</v>
      </c>
      <c r="F442" s="521">
        <v>0</v>
      </c>
      <c r="G442" s="522"/>
      <c r="H442" s="499">
        <f>IF(N(D442)=0,0,F442*D442)</f>
        <v>0</v>
      </c>
    </row>
    <row r="443" spans="1:8" s="497" customFormat="1">
      <c r="A443" s="498"/>
      <c r="B443" s="500">
        <f>IF(A443="*",INT(MAX(B$32:B436)+1), IF(A443="**",ROUNDDOWN(MAX(B$32:B436)+0.01,2), IF(A443="***",MAX(B$32:B436)+0.01,0)))</f>
        <v>0</v>
      </c>
      <c r="C443" s="518"/>
      <c r="D443" s="538"/>
      <c r="E443" s="539"/>
      <c r="F443" s="478"/>
      <c r="G443" s="540"/>
      <c r="H443" s="499"/>
    </row>
    <row r="444" spans="1:8" ht="12.75" customHeight="1">
      <c r="A444" s="468" t="s">
        <v>515</v>
      </c>
      <c r="B444" s="500">
        <f>IF(A444="*",INT(MAX(B$32:B443)+1), IF(A444="**",ROUNDDOWN(MAX(B$32:B443)+0.01,2), IF(A444="***",MAX(B$32:B443)+0.01,0)))</f>
        <v>2.2000000000000002</v>
      </c>
      <c r="C444" s="1035" t="s">
        <v>745</v>
      </c>
      <c r="D444" s="516"/>
      <c r="E444" s="516"/>
      <c r="F444" s="483"/>
      <c r="G444" s="517">
        <f>IF(N(D444)=0,0,"Kn")</f>
        <v>0</v>
      </c>
      <c r="H444" s="483"/>
    </row>
    <row r="445" spans="1:8">
      <c r="B445" s="500">
        <f>IF(A445="*",INT(MAX(B$32:B444)+1), IF(A445="**",ROUNDDOWN(MAX(B$32:B444)+0.01,2), IF(A445="***",MAX(B$32:B444)+0.01,0)))</f>
        <v>0</v>
      </c>
      <c r="C445" s="1035"/>
      <c r="D445" s="516"/>
      <c r="E445" s="516"/>
      <c r="F445" s="483"/>
      <c r="G445" s="517"/>
      <c r="H445" s="483"/>
    </row>
    <row r="446" spans="1:8">
      <c r="B446" s="500">
        <f>IF(A446="*",INT(MAX(B$32:B445)+1), IF(A446="**",ROUNDDOWN(MAX(B$32:B445)+0.01,2), IF(A446="***",MAX(B$32:B445)+0.01,0)))</f>
        <v>0</v>
      </c>
      <c r="C446" s="1035"/>
      <c r="D446" s="516"/>
      <c r="E446" s="516"/>
      <c r="F446" s="483"/>
      <c r="G446" s="517"/>
      <c r="H446" s="483"/>
    </row>
    <row r="447" spans="1:8">
      <c r="B447" s="500">
        <f>IF(A447="*",INT(MAX(B$32:B446)+1), IF(A447="**",ROUNDDOWN(MAX(B$32:B446)+0.01,2), IF(A447="***",MAX(B$32:B446)+0.01,0)))</f>
        <v>0</v>
      </c>
      <c r="C447" s="1035"/>
      <c r="D447" s="516"/>
      <c r="E447" s="516"/>
      <c r="F447" s="483"/>
      <c r="G447" s="517"/>
      <c r="H447" s="483"/>
    </row>
    <row r="448" spans="1:8">
      <c r="B448" s="500">
        <f>IF(A448="*",INT(MAX(B$32:B447)+1), IF(A448="**",ROUNDDOWN(MAX(B$32:B447)+0.01,2), IF(A448="***",MAX(B$32:B447)+0.01,0)))</f>
        <v>0</v>
      </c>
      <c r="C448" s="1035"/>
      <c r="D448" s="516"/>
      <c r="E448" s="516"/>
      <c r="F448" s="483"/>
      <c r="G448" s="517"/>
      <c r="H448" s="483"/>
    </row>
    <row r="449" spans="1:8">
      <c r="B449" s="500">
        <f>IF(A449="*",INT(MAX(B$32:B448)+1), IF(A449="**",ROUNDDOWN(MAX(B$32:B448)+0.01,2), IF(A449="***",MAX(B$32:B448)+0.01,0)))</f>
        <v>0</v>
      </c>
      <c r="C449" s="1035"/>
      <c r="D449" s="516"/>
      <c r="E449" s="516"/>
      <c r="F449" s="483"/>
      <c r="G449" s="517"/>
      <c r="H449" s="483"/>
    </row>
    <row r="450" spans="1:8">
      <c r="B450" s="500">
        <f>IF(A450="*",INT(MAX(B$32:B449)+1), IF(A450="**",ROUNDDOWN(MAX(B$32:B449)+0.01,2), IF(A450="***",MAX(B$32:B449)+0.01,0)))</f>
        <v>0</v>
      </c>
      <c r="C450" s="1035"/>
      <c r="D450" s="516"/>
      <c r="E450" s="516"/>
      <c r="F450" s="483"/>
      <c r="G450" s="517"/>
      <c r="H450" s="483"/>
    </row>
    <row r="451" spans="1:8">
      <c r="B451" s="500">
        <f>IF(A451="*",INT(MAX(B$32:B450)+1), IF(A451="**",ROUNDDOWN(MAX(B$32:B450)+0.01,2), IF(A451="***",MAX(B$32:B450)+0.01,0)))</f>
        <v>0</v>
      </c>
      <c r="C451" s="1035"/>
      <c r="D451" s="516"/>
      <c r="E451" s="516"/>
      <c r="F451" s="483"/>
      <c r="G451" s="517"/>
      <c r="H451" s="483"/>
    </row>
    <row r="452" spans="1:8">
      <c r="B452" s="500">
        <f>IF(A452="*",INT(MAX(B$32:B451)+1), IF(A452="**",ROUNDDOWN(MAX(B$32:B451)+0.01,2), IF(A452="***",MAX(B$32:B451)+0.01,0)))</f>
        <v>0</v>
      </c>
      <c r="C452" s="1035"/>
      <c r="D452" s="516"/>
      <c r="E452" s="516"/>
      <c r="F452" s="483"/>
      <c r="G452" s="517"/>
      <c r="H452" s="483"/>
    </row>
    <row r="453" spans="1:8">
      <c r="B453" s="500"/>
      <c r="C453" s="1035"/>
      <c r="D453" s="516"/>
      <c r="E453" s="516"/>
      <c r="F453" s="483"/>
      <c r="G453" s="517"/>
      <c r="H453" s="483"/>
    </row>
    <row r="454" spans="1:8" s="497" customFormat="1">
      <c r="A454" s="498"/>
      <c r="B454" s="500">
        <f>IF(A454="*",INT(MAX(B$32:B452)+1), IF(A454="**",ROUNDDOWN(MAX(B$32:B452)+0.01,2), IF(A454="***",MAX(B$32:B452)+0.01,0)))</f>
        <v>0</v>
      </c>
      <c r="C454" s="518" t="s">
        <v>598</v>
      </c>
      <c r="D454" s="519" t="s">
        <v>217</v>
      </c>
      <c r="E454" s="520">
        <v>12</v>
      </c>
      <c r="F454" s="521">
        <v>0</v>
      </c>
      <c r="G454" s="522"/>
      <c r="H454" s="499">
        <f>IF(N(D454)=0,0,F454*D454)</f>
        <v>0</v>
      </c>
    </row>
    <row r="455" spans="1:8" s="497" customFormat="1">
      <c r="A455" s="498"/>
      <c r="B455" s="500">
        <f>IF(A455="*",INT(MAX(B$32:B452)+1), IF(A455="**",ROUNDDOWN(MAX(B$32:B452)+0.01,2), IF(A455="***",MAX(B$32:B452)+0.01,0)))</f>
        <v>0</v>
      </c>
      <c r="C455" s="518" t="s">
        <v>599</v>
      </c>
      <c r="D455" s="519" t="s">
        <v>217</v>
      </c>
      <c r="E455" s="520">
        <v>10</v>
      </c>
      <c r="F455" s="521">
        <v>0</v>
      </c>
      <c r="G455" s="522"/>
      <c r="H455" s="499">
        <f>IF(N(D455)=0,0,F455*D455)</f>
        <v>0</v>
      </c>
    </row>
    <row r="456" spans="1:8" s="497" customFormat="1">
      <c r="A456" s="498"/>
      <c r="B456" s="500">
        <f>IF(A456="*",INT(MAX(B$32:B454)+1), IF(A456="**",ROUNDDOWN(MAX(B$32:B454)+0.01,2), IF(A456="***",MAX(B$32:B454)+0.01,0)))</f>
        <v>0</v>
      </c>
      <c r="C456" s="518" t="s">
        <v>517</v>
      </c>
      <c r="D456" s="519" t="s">
        <v>217</v>
      </c>
      <c r="E456" s="520">
        <v>35</v>
      </c>
      <c r="F456" s="521">
        <v>0</v>
      </c>
      <c r="G456" s="522"/>
      <c r="H456" s="499">
        <f>IF(N(D456)=0,0,F456*D456)</f>
        <v>0</v>
      </c>
    </row>
    <row r="457" spans="1:8" s="497" customFormat="1">
      <c r="A457" s="498"/>
      <c r="B457" s="500"/>
      <c r="C457" s="518"/>
      <c r="D457" s="538"/>
      <c r="E457" s="539"/>
      <c r="F457" s="478"/>
      <c r="G457" s="540"/>
      <c r="H457" s="499"/>
    </row>
    <row r="458" spans="1:8" ht="12.75" customHeight="1">
      <c r="A458" s="468" t="s">
        <v>515</v>
      </c>
      <c r="B458" s="500">
        <f>IF(A458="*",INT(MAX(B$32:B457)+1), IF(A458="**",ROUNDDOWN(MAX(B$32:B457)+0.01,2), IF(A458="***",MAX(B$32:B457)+0.01,0)))</f>
        <v>2.21</v>
      </c>
      <c r="C458" s="1035" t="s">
        <v>746</v>
      </c>
      <c r="D458" s="516"/>
      <c r="E458" s="516"/>
      <c r="F458" s="483"/>
      <c r="G458" s="517">
        <f>IF(N(D458)=0,0,"Kn")</f>
        <v>0</v>
      </c>
      <c r="H458" s="483"/>
    </row>
    <row r="459" spans="1:8">
      <c r="B459" s="500">
        <f>IF(A459="*",INT(MAX(B$32:B458)+1), IF(A459="**",ROUNDDOWN(MAX(B$32:B458)+0.01,2), IF(A459="***",MAX(B$32:B458)+0.01,0)))</f>
        <v>0</v>
      </c>
      <c r="C459" s="1035"/>
      <c r="D459" s="516"/>
      <c r="E459" s="516"/>
      <c r="F459" s="483"/>
      <c r="G459" s="517"/>
      <c r="H459" s="483"/>
    </row>
    <row r="460" spans="1:8">
      <c r="B460" s="500">
        <f>IF(A460="*",INT(MAX(B$32:B459)+1), IF(A460="**",ROUNDDOWN(MAX(B$32:B459)+0.01,2), IF(A460="***",MAX(B$32:B459)+0.01,0)))</f>
        <v>0</v>
      </c>
      <c r="C460" s="1035"/>
      <c r="D460" s="516"/>
      <c r="E460" s="516"/>
      <c r="F460" s="483"/>
      <c r="G460" s="517"/>
      <c r="H460" s="483"/>
    </row>
    <row r="461" spans="1:8">
      <c r="B461" s="500">
        <f>IF(A461="*",INT(MAX(B$32:B460)+1), IF(A461="**",ROUNDDOWN(MAX(B$32:B460)+0.01,2), IF(A461="***",MAX(B$32:B460)+0.01,0)))</f>
        <v>0</v>
      </c>
      <c r="C461" s="1035"/>
      <c r="D461" s="516"/>
      <c r="E461" s="516"/>
      <c r="F461" s="483"/>
      <c r="G461" s="517"/>
      <c r="H461" s="483"/>
    </row>
    <row r="462" spans="1:8">
      <c r="B462" s="500">
        <f>IF(A462="*",INT(MAX(B$32:B461)+1), IF(A462="**",ROUNDDOWN(MAX(B$32:B461)+0.01,2), IF(A462="***",MAX(B$32:B461)+0.01,0)))</f>
        <v>0</v>
      </c>
      <c r="C462" s="1035"/>
      <c r="D462" s="516"/>
      <c r="E462" s="516"/>
      <c r="F462" s="483"/>
      <c r="G462" s="517"/>
      <c r="H462" s="483"/>
    </row>
    <row r="463" spans="1:8">
      <c r="B463" s="500">
        <f>IF(A463="*",INT(MAX(B$32:B462)+1), IF(A463="**",ROUNDDOWN(MAX(B$32:B462)+0.01,2), IF(A463="***",MAX(B$32:B462)+0.01,0)))</f>
        <v>0</v>
      </c>
      <c r="C463" s="1035"/>
      <c r="D463" s="516"/>
      <c r="E463" s="516"/>
      <c r="F463" s="483"/>
      <c r="G463" s="517"/>
      <c r="H463" s="483"/>
    </row>
    <row r="464" spans="1:8">
      <c r="B464" s="500">
        <f>IF(A464="*",INT(MAX(B$32:B463)+1), IF(A464="**",ROUNDDOWN(MAX(B$32:B463)+0.01,2), IF(A464="***",MAX(B$32:B463)+0.01,0)))</f>
        <v>0</v>
      </c>
      <c r="C464" s="1035"/>
      <c r="D464" s="516"/>
      <c r="E464" s="516"/>
      <c r="F464" s="483"/>
      <c r="G464" s="517"/>
      <c r="H464" s="483"/>
    </row>
    <row r="465" spans="1:256">
      <c r="B465" s="500">
        <f>IF(A465="*",INT(MAX(B$32:B464)+1), IF(A465="**",ROUNDDOWN(MAX(B$32:B464)+0.01,2), IF(A465="***",MAX(B$32:B464)+0.01,0)))</f>
        <v>0</v>
      </c>
      <c r="C465" s="1035"/>
      <c r="D465" s="516"/>
      <c r="E465" s="516"/>
      <c r="F465" s="483"/>
      <c r="G465" s="517"/>
      <c r="H465" s="483"/>
    </row>
    <row r="466" spans="1:256">
      <c r="B466" s="500">
        <f>IF(A466="*",INT(MAX(B$32:B465)+1), IF(A466="**",ROUNDDOWN(MAX(B$32:B465)+0.01,2), IF(A466="***",MAX(B$32:B465)+0.01,0)))</f>
        <v>0</v>
      </c>
      <c r="C466" s="1035"/>
      <c r="D466" s="516"/>
      <c r="E466" s="516"/>
      <c r="F466" s="483"/>
      <c r="G466" s="517"/>
      <c r="H466" s="483"/>
    </row>
    <row r="467" spans="1:256" s="497" customFormat="1">
      <c r="A467" s="498"/>
      <c r="B467" s="500">
        <f>IF(A467="*",INT(MAX(B$32:B466)+1), IF(A467="**",ROUNDDOWN(MAX(B$32:B466)+0.01,2), IF(A467="***",MAX(B$32:B466)+0.01,0)))</f>
        <v>0</v>
      </c>
      <c r="C467" s="518" t="s">
        <v>601</v>
      </c>
      <c r="D467" s="519" t="s">
        <v>217</v>
      </c>
      <c r="E467" s="520">
        <v>48</v>
      </c>
      <c r="F467" s="521">
        <v>0</v>
      </c>
      <c r="G467" s="522"/>
      <c r="H467" s="499">
        <f>IF(N(D467)=0,0,F467*D467)</f>
        <v>0</v>
      </c>
    </row>
    <row r="468" spans="1:256" s="497" customFormat="1">
      <c r="A468" s="498"/>
      <c r="B468" s="500"/>
      <c r="C468" s="518"/>
      <c r="D468" s="538"/>
      <c r="E468" s="539"/>
      <c r="F468" s="478"/>
      <c r="G468" s="540"/>
      <c r="H468" s="499"/>
    </row>
    <row r="469" spans="1:256" s="604" customFormat="1" ht="12.75" customHeight="1">
      <c r="A469" s="468" t="s">
        <v>515</v>
      </c>
      <c r="B469" s="500">
        <f>IF(A469="*",INT(MAX(B$32:B468)+1), IF(A469="**",ROUNDDOWN(MAX(B$32:B468)+0.01,2), IF(A469="***",MAX(B$32:B468)+0.01,0)))</f>
        <v>2.2200000000000002</v>
      </c>
      <c r="C469" s="1042" t="s">
        <v>602</v>
      </c>
      <c r="D469" s="600"/>
      <c r="E469" s="600"/>
      <c r="F469" s="602"/>
      <c r="G469" s="603"/>
      <c r="H469" s="602"/>
      <c r="J469" s="603"/>
      <c r="K469" s="603"/>
    </row>
    <row r="470" spans="1:256" s="604" customFormat="1">
      <c r="B470" s="500">
        <f>IF(A470="*",INT(MAX(B$32:B469)+1), IF(A470="**",ROUNDDOWN(MAX(B$32:B469)+0.01,2), IF(A470="***",MAX(B$32:B469)+0.01,0)))</f>
        <v>0</v>
      </c>
      <c r="C470" s="1042"/>
      <c r="D470" s="600"/>
      <c r="E470" s="600"/>
      <c r="F470" s="602"/>
      <c r="G470" s="603"/>
      <c r="H470" s="602"/>
      <c r="J470" s="603"/>
      <c r="K470" s="603"/>
    </row>
    <row r="471" spans="1:256" s="604" customFormat="1">
      <c r="B471" s="500">
        <f>IF(A471="*",INT(MAX(B$32:B470)+1), IF(A471="**",ROUNDDOWN(MAX(B$32:B470)+0.01,2), IF(A471="***",MAX(B$32:B470)+0.01,0)))</f>
        <v>0</v>
      </c>
      <c r="C471" s="1042"/>
      <c r="D471" s="600"/>
      <c r="E471" s="600"/>
      <c r="F471" s="602"/>
      <c r="G471" s="603"/>
      <c r="H471" s="602"/>
      <c r="J471" s="603"/>
      <c r="K471" s="603"/>
    </row>
    <row r="472" spans="1:256" s="604" customFormat="1">
      <c r="B472" s="500">
        <f>IF(A472="*",INT(MAX(B$32:B471)+1), IF(A472="**",ROUNDDOWN(MAX(B$32:B471)+0.01,2), IF(A472="***",MAX(B$32:B471)+0.01,0)))</f>
        <v>0</v>
      </c>
      <c r="C472" s="1042"/>
      <c r="D472" s="600"/>
      <c r="E472" s="600"/>
      <c r="F472" s="602"/>
      <c r="G472" s="603"/>
      <c r="H472" s="602"/>
      <c r="J472" s="603"/>
      <c r="K472" s="603"/>
    </row>
    <row r="473" spans="1:256" s="604" customFormat="1">
      <c r="B473" s="500">
        <f>IF(A473="*",INT(MAX(B$32:B472)+1), IF(A473="**",ROUNDDOWN(MAX(B$32:B472)+0.01,2), IF(A473="***",MAX(B$32:B472)+0.01,0)))</f>
        <v>0</v>
      </c>
      <c r="C473" s="1042"/>
      <c r="D473" s="600"/>
      <c r="E473" s="600"/>
      <c r="F473" s="602"/>
      <c r="G473" s="603"/>
      <c r="H473" s="602"/>
      <c r="J473" s="603"/>
      <c r="K473" s="603"/>
    </row>
    <row r="474" spans="1:256" s="604" customFormat="1">
      <c r="B474" s="500">
        <f>IF(A474="*",INT(MAX(B$32:B473)+1), IF(A474="**",ROUNDDOWN(MAX(B$32:B473)+0.01,2), IF(A474="***",MAX(B$32:B473)+0.01,0)))</f>
        <v>0</v>
      </c>
      <c r="C474" s="1042"/>
      <c r="D474" s="600"/>
      <c r="E474" s="600"/>
      <c r="F474" s="602"/>
      <c r="G474" s="603"/>
      <c r="H474" s="602"/>
      <c r="J474" s="603"/>
      <c r="K474" s="603"/>
    </row>
    <row r="475" spans="1:256" s="518" customFormat="1">
      <c r="A475" s="569"/>
      <c r="B475" s="500">
        <f>IF(A475="*",INT(MAX(B$32:B474)+1), IF(A475="**",ROUNDDOWN(MAX(B$32:B474)+0.01,2), IF(A475="***",MAX(B$32:B474)+0.01,0)))</f>
        <v>0</v>
      </c>
      <c r="C475" s="600" t="s">
        <v>603</v>
      </c>
      <c r="D475" s="519" t="s">
        <v>217</v>
      </c>
      <c r="E475" s="520">
        <v>15</v>
      </c>
      <c r="F475" s="535">
        <v>0</v>
      </c>
      <c r="G475" s="536"/>
      <c r="H475" s="576">
        <f>IF(N(D475)=0,0,F475*D475)</f>
        <v>0</v>
      </c>
    </row>
    <row r="476" spans="1:256" s="518" customFormat="1">
      <c r="A476" s="569"/>
      <c r="B476" s="500">
        <f>IF(A476="*",INT(MAX(B$32:B475)+1), IF(A476="**",ROUNDDOWN(MAX(B$32:B475)+0.01,2), IF(A476="***",MAX(B$32:B475)+0.01,0)))</f>
        <v>0</v>
      </c>
      <c r="C476" s="600" t="s">
        <v>604</v>
      </c>
      <c r="D476" s="519" t="s">
        <v>217</v>
      </c>
      <c r="E476" s="520">
        <v>15</v>
      </c>
      <c r="F476" s="535">
        <v>0</v>
      </c>
      <c r="G476" s="536"/>
      <c r="H476" s="576">
        <f>IF(N(D476)=0,0,F476*D476)</f>
        <v>0</v>
      </c>
    </row>
    <row r="477" spans="1:256" s="497" customFormat="1">
      <c r="A477" s="498"/>
      <c r="B477" s="500">
        <f>IF(A477="*",INT(MAX(B$32:B476)+1), IF(A477="**",ROUNDDOWN(MAX(B$32:B476)+0.01,2), IF(A477="***",MAX(B$32:B476)+0.01,0)))</f>
        <v>0</v>
      </c>
      <c r="C477" s="600"/>
      <c r="D477" s="538"/>
      <c r="E477" s="539"/>
      <c r="F477" s="478"/>
      <c r="G477" s="540"/>
      <c r="H477" s="499"/>
    </row>
    <row r="478" spans="1:256" s="471" customFormat="1" ht="13.35" customHeight="1">
      <c r="A478" s="497" t="s">
        <v>515</v>
      </c>
      <c r="B478" s="500">
        <f>IF(A478="*",INT(MAX(B$32:B477)+1), IF(A478="**",ROUNDDOWN(MAX(B$32:B477)+0.01,2), IF(A478="***",MAX(B$32:B477)+0.01,0)))</f>
        <v>2.23</v>
      </c>
      <c r="C478" s="1042" t="s">
        <v>605</v>
      </c>
      <c r="D478" s="605"/>
      <c r="E478" s="605"/>
      <c r="F478" s="467"/>
      <c r="G478" s="592"/>
      <c r="H478" s="467"/>
      <c r="I478" s="469"/>
      <c r="J478" s="469"/>
      <c r="K478" s="469"/>
      <c r="L478" s="469"/>
      <c r="M478" s="469"/>
      <c r="N478" s="469"/>
      <c r="O478" s="469"/>
      <c r="P478" s="469"/>
      <c r="Q478" s="469"/>
      <c r="R478" s="469"/>
      <c r="S478" s="469"/>
      <c r="T478" s="469"/>
      <c r="U478" s="469"/>
      <c r="V478" s="469"/>
      <c r="W478" s="469"/>
      <c r="X478" s="469"/>
      <c r="Y478" s="469"/>
      <c r="Z478" s="469"/>
      <c r="AA478" s="469"/>
      <c r="AB478" s="469"/>
      <c r="AC478" s="469"/>
      <c r="AD478" s="469"/>
      <c r="AE478" s="469"/>
      <c r="AF478" s="469"/>
      <c r="AG478" s="469"/>
      <c r="AH478" s="469"/>
      <c r="AI478" s="469"/>
      <c r="AJ478" s="469"/>
      <c r="AK478" s="469"/>
      <c r="AL478" s="469"/>
      <c r="AM478" s="469"/>
      <c r="AN478" s="469"/>
      <c r="AO478" s="469"/>
      <c r="AP478" s="469"/>
      <c r="AQ478" s="469"/>
      <c r="AR478" s="469"/>
      <c r="AS478" s="469"/>
      <c r="AT478" s="469"/>
      <c r="AU478" s="469"/>
      <c r="AV478" s="469"/>
      <c r="AW478" s="469"/>
      <c r="AX478" s="469"/>
      <c r="AY478" s="469"/>
      <c r="AZ478" s="469"/>
      <c r="BA478" s="469"/>
      <c r="BB478" s="469"/>
      <c r="BC478" s="469"/>
      <c r="BD478" s="469"/>
      <c r="BE478" s="469"/>
      <c r="BF478" s="469"/>
      <c r="BG478" s="469"/>
      <c r="BH478" s="469"/>
      <c r="BI478" s="469"/>
      <c r="BJ478" s="469"/>
      <c r="BK478" s="469"/>
      <c r="BL478" s="469"/>
      <c r="BM478" s="469"/>
      <c r="BN478" s="469"/>
      <c r="BO478" s="469"/>
      <c r="BP478" s="469"/>
      <c r="BQ478" s="469"/>
      <c r="BR478" s="469"/>
      <c r="BS478" s="469"/>
      <c r="BT478" s="469"/>
      <c r="BU478" s="469"/>
      <c r="BV478" s="469"/>
      <c r="BW478" s="469"/>
      <c r="BX478" s="469"/>
      <c r="BY478" s="469"/>
      <c r="BZ478" s="469"/>
      <c r="CA478" s="469"/>
      <c r="CB478" s="469"/>
      <c r="CC478" s="469"/>
      <c r="CD478" s="469"/>
      <c r="CE478" s="469"/>
      <c r="CF478" s="469"/>
      <c r="CG478" s="469"/>
      <c r="CH478" s="469"/>
      <c r="CI478" s="469"/>
      <c r="CJ478" s="469"/>
      <c r="CK478" s="469"/>
      <c r="CL478" s="469"/>
      <c r="CM478" s="469"/>
      <c r="CN478" s="469"/>
      <c r="CO478" s="469"/>
      <c r="CP478" s="469"/>
      <c r="CQ478" s="469"/>
      <c r="CR478" s="469"/>
      <c r="CS478" s="469"/>
      <c r="CT478" s="469"/>
      <c r="CU478" s="469"/>
      <c r="CV478" s="469"/>
      <c r="CW478" s="469"/>
      <c r="CX478" s="469"/>
      <c r="CY478" s="469"/>
      <c r="CZ478" s="469"/>
      <c r="DA478" s="469"/>
      <c r="DB478" s="469"/>
      <c r="DC478" s="469"/>
      <c r="DD478" s="469"/>
      <c r="DE478" s="469"/>
      <c r="DF478" s="469"/>
      <c r="DG478" s="469"/>
      <c r="DH478" s="469"/>
      <c r="DI478" s="469"/>
      <c r="DJ478" s="469"/>
      <c r="DK478" s="469"/>
      <c r="DL478" s="469"/>
      <c r="DM478" s="469"/>
      <c r="DN478" s="469"/>
      <c r="DO478" s="469"/>
      <c r="DP478" s="469"/>
      <c r="DQ478" s="469"/>
      <c r="DR478" s="469"/>
      <c r="DS478" s="469"/>
      <c r="DT478" s="469"/>
      <c r="DU478" s="469"/>
      <c r="DV478" s="469"/>
      <c r="DW478" s="469"/>
      <c r="DX478" s="469"/>
      <c r="DY478" s="469"/>
      <c r="DZ478" s="469"/>
      <c r="EA478" s="469"/>
      <c r="EB478" s="469"/>
      <c r="EC478" s="469"/>
      <c r="ED478" s="469"/>
      <c r="EE478" s="469"/>
      <c r="EF478" s="469"/>
      <c r="EG478" s="469"/>
      <c r="EH478" s="469"/>
      <c r="EI478" s="469"/>
      <c r="EJ478" s="469"/>
      <c r="EK478" s="469"/>
      <c r="EL478" s="469"/>
      <c r="EM478" s="469"/>
      <c r="EN478" s="469"/>
      <c r="EO478" s="469"/>
      <c r="EP478" s="469"/>
      <c r="EQ478" s="469"/>
      <c r="ER478" s="469"/>
      <c r="ES478" s="469"/>
      <c r="ET478" s="469"/>
      <c r="EU478" s="469"/>
      <c r="EV478" s="469"/>
      <c r="EW478" s="469"/>
      <c r="EX478" s="469"/>
      <c r="EY478" s="469"/>
      <c r="EZ478" s="469"/>
      <c r="FA478" s="469"/>
      <c r="FB478" s="469"/>
      <c r="FC478" s="469"/>
      <c r="FD478" s="469"/>
      <c r="FE478" s="469"/>
      <c r="FF478" s="469"/>
      <c r="FG478" s="469"/>
      <c r="FH478" s="469"/>
      <c r="FI478" s="469"/>
      <c r="FJ478" s="469"/>
      <c r="FK478" s="469"/>
      <c r="FL478" s="469"/>
      <c r="FM478" s="469"/>
      <c r="FN478" s="469"/>
      <c r="FO478" s="469"/>
      <c r="FP478" s="469"/>
      <c r="FQ478" s="469"/>
      <c r="FR478" s="469"/>
      <c r="FS478" s="469"/>
      <c r="FT478" s="469"/>
      <c r="FU478" s="469"/>
      <c r="FV478" s="469"/>
      <c r="FW478" s="469"/>
      <c r="FX478" s="469"/>
      <c r="FY478" s="469"/>
      <c r="FZ478" s="469"/>
      <c r="GA478" s="469"/>
      <c r="GB478" s="469"/>
      <c r="GC478" s="469"/>
      <c r="GD478" s="469"/>
      <c r="GE478" s="469"/>
      <c r="GF478" s="469"/>
      <c r="GG478" s="469"/>
      <c r="GH478" s="469"/>
      <c r="GI478" s="469"/>
      <c r="GJ478" s="469"/>
      <c r="GK478" s="469"/>
      <c r="GL478" s="469"/>
      <c r="GM478" s="469"/>
      <c r="GN478" s="469"/>
      <c r="GO478" s="469"/>
      <c r="GP478" s="469"/>
      <c r="GQ478" s="469"/>
      <c r="GR478" s="469"/>
      <c r="GS478" s="469"/>
      <c r="GT478" s="469"/>
      <c r="GU478" s="469"/>
      <c r="GV478" s="469"/>
      <c r="GW478" s="469"/>
      <c r="GX478" s="469"/>
      <c r="GY478" s="469"/>
      <c r="GZ478" s="469"/>
      <c r="HA478" s="469"/>
      <c r="HB478" s="469"/>
      <c r="HC478" s="469"/>
      <c r="HD478" s="469"/>
      <c r="HE478" s="469"/>
      <c r="HF478" s="469"/>
      <c r="HG478" s="469"/>
      <c r="HH478" s="469"/>
      <c r="HI478" s="469"/>
      <c r="HJ478" s="469"/>
      <c r="HK478" s="469"/>
      <c r="HL478" s="469"/>
      <c r="HM478" s="469"/>
      <c r="HN478" s="469"/>
      <c r="HO478" s="469"/>
      <c r="HP478" s="469"/>
      <c r="HQ478" s="469"/>
      <c r="HR478" s="469"/>
      <c r="HS478" s="469"/>
      <c r="HT478" s="469"/>
      <c r="HU478" s="469"/>
      <c r="HV478" s="469"/>
      <c r="HW478" s="469"/>
      <c r="HX478" s="469"/>
      <c r="HY478" s="469"/>
      <c r="HZ478" s="469"/>
      <c r="IA478" s="469"/>
      <c r="IB478" s="469"/>
      <c r="IC478" s="469"/>
      <c r="ID478" s="469"/>
      <c r="IE478" s="469"/>
      <c r="IF478" s="469"/>
      <c r="IG478" s="469"/>
      <c r="IH478" s="469"/>
      <c r="II478" s="469"/>
      <c r="IJ478" s="469"/>
      <c r="IK478" s="469"/>
      <c r="IL478" s="469"/>
      <c r="IM478" s="469"/>
      <c r="IN478" s="469"/>
      <c r="IO478" s="469"/>
      <c r="IP478" s="469"/>
      <c r="IQ478" s="469"/>
      <c r="IR478" s="469"/>
      <c r="IS478" s="469"/>
      <c r="IT478" s="469"/>
      <c r="IU478" s="469"/>
      <c r="IV478" s="469"/>
    </row>
    <row r="479" spans="1:256" s="471" customFormat="1">
      <c r="A479" s="469"/>
      <c r="B479" s="500">
        <f>IF(A479="*",INT(MAX(B$32:B478)+1), IF(A479="**",ROUNDDOWN(MAX(B$32:B478)+0.01,2), IF(A479="***",MAX(B$32:B478)+0.01,0)))</f>
        <v>0</v>
      </c>
      <c r="C479" s="1042"/>
      <c r="D479" s="605"/>
      <c r="E479" s="605"/>
      <c r="F479" s="467"/>
      <c r="G479" s="592"/>
      <c r="H479" s="467"/>
      <c r="I479" s="469"/>
      <c r="J479" s="469"/>
      <c r="K479" s="469"/>
      <c r="L479" s="469"/>
      <c r="M479" s="469"/>
      <c r="N479" s="469"/>
      <c r="O479" s="469"/>
      <c r="P479" s="469"/>
      <c r="Q479" s="469"/>
      <c r="R479" s="469"/>
      <c r="S479" s="469"/>
      <c r="T479" s="469"/>
      <c r="U479" s="469"/>
      <c r="V479" s="469"/>
      <c r="W479" s="469"/>
      <c r="X479" s="469"/>
      <c r="Y479" s="469"/>
      <c r="Z479" s="469"/>
      <c r="AA479" s="469"/>
      <c r="AB479" s="469"/>
      <c r="AC479" s="469"/>
      <c r="AD479" s="469"/>
      <c r="AE479" s="469"/>
      <c r="AF479" s="469"/>
      <c r="AG479" s="469"/>
      <c r="AH479" s="469"/>
      <c r="AI479" s="469"/>
      <c r="AJ479" s="469"/>
      <c r="AK479" s="469"/>
      <c r="AL479" s="469"/>
      <c r="AM479" s="469"/>
      <c r="AN479" s="469"/>
      <c r="AO479" s="469"/>
      <c r="AP479" s="469"/>
      <c r="AQ479" s="469"/>
      <c r="AR479" s="469"/>
      <c r="AS479" s="469"/>
      <c r="AT479" s="469"/>
      <c r="AU479" s="469"/>
      <c r="AV479" s="469"/>
      <c r="AW479" s="469"/>
      <c r="AX479" s="469"/>
      <c r="AY479" s="469"/>
      <c r="AZ479" s="469"/>
      <c r="BA479" s="469"/>
      <c r="BB479" s="469"/>
      <c r="BC479" s="469"/>
      <c r="BD479" s="469"/>
      <c r="BE479" s="469"/>
      <c r="BF479" s="469"/>
      <c r="BG479" s="469"/>
      <c r="BH479" s="469"/>
      <c r="BI479" s="469"/>
      <c r="BJ479" s="469"/>
      <c r="BK479" s="469"/>
      <c r="BL479" s="469"/>
      <c r="BM479" s="469"/>
      <c r="BN479" s="469"/>
      <c r="BO479" s="469"/>
      <c r="BP479" s="469"/>
      <c r="BQ479" s="469"/>
      <c r="BR479" s="469"/>
      <c r="BS479" s="469"/>
      <c r="BT479" s="469"/>
      <c r="BU479" s="469"/>
      <c r="BV479" s="469"/>
      <c r="BW479" s="469"/>
      <c r="BX479" s="469"/>
      <c r="BY479" s="469"/>
      <c r="BZ479" s="469"/>
      <c r="CA479" s="469"/>
      <c r="CB479" s="469"/>
      <c r="CC479" s="469"/>
      <c r="CD479" s="469"/>
      <c r="CE479" s="469"/>
      <c r="CF479" s="469"/>
      <c r="CG479" s="469"/>
      <c r="CH479" s="469"/>
      <c r="CI479" s="469"/>
      <c r="CJ479" s="469"/>
      <c r="CK479" s="469"/>
      <c r="CL479" s="469"/>
      <c r="CM479" s="469"/>
      <c r="CN479" s="469"/>
      <c r="CO479" s="469"/>
      <c r="CP479" s="469"/>
      <c r="CQ479" s="469"/>
      <c r="CR479" s="469"/>
      <c r="CS479" s="469"/>
      <c r="CT479" s="469"/>
      <c r="CU479" s="469"/>
      <c r="CV479" s="469"/>
      <c r="CW479" s="469"/>
      <c r="CX479" s="469"/>
      <c r="CY479" s="469"/>
      <c r="CZ479" s="469"/>
      <c r="DA479" s="469"/>
      <c r="DB479" s="469"/>
      <c r="DC479" s="469"/>
      <c r="DD479" s="469"/>
      <c r="DE479" s="469"/>
      <c r="DF479" s="469"/>
      <c r="DG479" s="469"/>
      <c r="DH479" s="469"/>
      <c r="DI479" s="469"/>
      <c r="DJ479" s="469"/>
      <c r="DK479" s="469"/>
      <c r="DL479" s="469"/>
      <c r="DM479" s="469"/>
      <c r="DN479" s="469"/>
      <c r="DO479" s="469"/>
      <c r="DP479" s="469"/>
      <c r="DQ479" s="469"/>
      <c r="DR479" s="469"/>
      <c r="DS479" s="469"/>
      <c r="DT479" s="469"/>
      <c r="DU479" s="469"/>
      <c r="DV479" s="469"/>
      <c r="DW479" s="469"/>
      <c r="DX479" s="469"/>
      <c r="DY479" s="469"/>
      <c r="DZ479" s="469"/>
      <c r="EA479" s="469"/>
      <c r="EB479" s="469"/>
      <c r="EC479" s="469"/>
      <c r="ED479" s="469"/>
      <c r="EE479" s="469"/>
      <c r="EF479" s="469"/>
      <c r="EG479" s="469"/>
      <c r="EH479" s="469"/>
      <c r="EI479" s="469"/>
      <c r="EJ479" s="469"/>
      <c r="EK479" s="469"/>
      <c r="EL479" s="469"/>
      <c r="EM479" s="469"/>
      <c r="EN479" s="469"/>
      <c r="EO479" s="469"/>
      <c r="EP479" s="469"/>
      <c r="EQ479" s="469"/>
      <c r="ER479" s="469"/>
      <c r="ES479" s="469"/>
      <c r="ET479" s="469"/>
      <c r="EU479" s="469"/>
      <c r="EV479" s="469"/>
      <c r="EW479" s="469"/>
      <c r="EX479" s="469"/>
      <c r="EY479" s="469"/>
      <c r="EZ479" s="469"/>
      <c r="FA479" s="469"/>
      <c r="FB479" s="469"/>
      <c r="FC479" s="469"/>
      <c r="FD479" s="469"/>
      <c r="FE479" s="469"/>
      <c r="FF479" s="469"/>
      <c r="FG479" s="469"/>
      <c r="FH479" s="469"/>
      <c r="FI479" s="469"/>
      <c r="FJ479" s="469"/>
      <c r="FK479" s="469"/>
      <c r="FL479" s="469"/>
      <c r="FM479" s="469"/>
      <c r="FN479" s="469"/>
      <c r="FO479" s="469"/>
      <c r="FP479" s="469"/>
      <c r="FQ479" s="469"/>
      <c r="FR479" s="469"/>
      <c r="FS479" s="469"/>
      <c r="FT479" s="469"/>
      <c r="FU479" s="469"/>
      <c r="FV479" s="469"/>
      <c r="FW479" s="469"/>
      <c r="FX479" s="469"/>
      <c r="FY479" s="469"/>
      <c r="FZ479" s="469"/>
      <c r="GA479" s="469"/>
      <c r="GB479" s="469"/>
      <c r="GC479" s="469"/>
      <c r="GD479" s="469"/>
      <c r="GE479" s="469"/>
      <c r="GF479" s="469"/>
      <c r="GG479" s="469"/>
      <c r="GH479" s="469"/>
      <c r="GI479" s="469"/>
      <c r="GJ479" s="469"/>
      <c r="GK479" s="469"/>
      <c r="GL479" s="469"/>
      <c r="GM479" s="469"/>
      <c r="GN479" s="469"/>
      <c r="GO479" s="469"/>
      <c r="GP479" s="469"/>
      <c r="GQ479" s="469"/>
      <c r="GR479" s="469"/>
      <c r="GS479" s="469"/>
      <c r="GT479" s="469"/>
      <c r="GU479" s="469"/>
      <c r="GV479" s="469"/>
      <c r="GW479" s="469"/>
      <c r="GX479" s="469"/>
      <c r="GY479" s="469"/>
      <c r="GZ479" s="469"/>
      <c r="HA479" s="469"/>
      <c r="HB479" s="469"/>
      <c r="HC479" s="469"/>
      <c r="HD479" s="469"/>
      <c r="HE479" s="469"/>
      <c r="HF479" s="469"/>
      <c r="HG479" s="469"/>
      <c r="HH479" s="469"/>
      <c r="HI479" s="469"/>
      <c r="HJ479" s="469"/>
      <c r="HK479" s="469"/>
      <c r="HL479" s="469"/>
      <c r="HM479" s="469"/>
      <c r="HN479" s="469"/>
      <c r="HO479" s="469"/>
      <c r="HP479" s="469"/>
      <c r="HQ479" s="469"/>
      <c r="HR479" s="469"/>
      <c r="HS479" s="469"/>
      <c r="HT479" s="469"/>
      <c r="HU479" s="469"/>
      <c r="HV479" s="469"/>
      <c r="HW479" s="469"/>
      <c r="HX479" s="469"/>
      <c r="HY479" s="469"/>
      <c r="HZ479" s="469"/>
      <c r="IA479" s="469"/>
      <c r="IB479" s="469"/>
      <c r="IC479" s="469"/>
      <c r="ID479" s="469"/>
      <c r="IE479" s="469"/>
      <c r="IF479" s="469"/>
      <c r="IG479" s="469"/>
      <c r="IH479" s="469"/>
      <c r="II479" s="469"/>
      <c r="IJ479" s="469"/>
      <c r="IK479" s="469"/>
      <c r="IL479" s="469"/>
      <c r="IM479" s="469"/>
      <c r="IN479" s="469"/>
      <c r="IO479" s="469"/>
      <c r="IP479" s="469"/>
      <c r="IQ479" s="469"/>
      <c r="IR479" s="469"/>
      <c r="IS479" s="469"/>
      <c r="IT479" s="469"/>
      <c r="IU479" s="469"/>
      <c r="IV479" s="469"/>
    </row>
    <row r="480" spans="1:256" s="471" customFormat="1" ht="12.75" customHeight="1">
      <c r="A480" s="469"/>
      <c r="B480" s="500">
        <f>IF(A480="*",INT(MAX(B$32:B479)+1), IF(A480="**",ROUNDDOWN(MAX(B$32:B479)+0.01,2), IF(A480="***",MAX(B$32:B479)+0.01,0)))</f>
        <v>0</v>
      </c>
      <c r="C480" s="1042"/>
      <c r="D480" s="519" t="s">
        <v>469</v>
      </c>
      <c r="E480" s="520">
        <v>5</v>
      </c>
      <c r="F480" s="535">
        <v>0</v>
      </c>
      <c r="G480" s="536"/>
      <c r="H480" s="467"/>
      <c r="I480" s="469"/>
      <c r="J480" s="469"/>
      <c r="K480" s="469"/>
      <c r="L480" s="469"/>
      <c r="M480" s="469"/>
      <c r="N480" s="469"/>
      <c r="O480" s="469"/>
      <c r="P480" s="469"/>
      <c r="Q480" s="469"/>
      <c r="R480" s="469"/>
      <c r="S480" s="469"/>
      <c r="T480" s="469"/>
      <c r="U480" s="469"/>
      <c r="V480" s="469"/>
      <c r="W480" s="469"/>
      <c r="X480" s="469"/>
      <c r="Y480" s="469"/>
      <c r="Z480" s="469"/>
      <c r="AA480" s="469"/>
      <c r="AB480" s="469"/>
      <c r="AC480" s="469"/>
      <c r="AD480" s="469"/>
      <c r="AE480" s="469"/>
      <c r="AF480" s="469"/>
      <c r="AG480" s="469"/>
      <c r="AH480" s="469"/>
      <c r="AI480" s="469"/>
      <c r="AJ480" s="469"/>
      <c r="AK480" s="469"/>
      <c r="AL480" s="469"/>
      <c r="AM480" s="469"/>
      <c r="AN480" s="469"/>
      <c r="AO480" s="469"/>
      <c r="AP480" s="469"/>
      <c r="AQ480" s="469"/>
      <c r="AR480" s="469"/>
      <c r="AS480" s="469"/>
      <c r="AT480" s="469"/>
      <c r="AU480" s="469"/>
      <c r="AV480" s="469"/>
      <c r="AW480" s="469"/>
      <c r="AX480" s="469"/>
      <c r="AY480" s="469"/>
      <c r="AZ480" s="469"/>
      <c r="BA480" s="469"/>
      <c r="BB480" s="469"/>
      <c r="BC480" s="469"/>
      <c r="BD480" s="469"/>
      <c r="BE480" s="469"/>
      <c r="BF480" s="469"/>
      <c r="BG480" s="469"/>
      <c r="BH480" s="469"/>
      <c r="BI480" s="469"/>
      <c r="BJ480" s="469"/>
      <c r="BK480" s="469"/>
      <c r="BL480" s="469"/>
      <c r="BM480" s="469"/>
      <c r="BN480" s="469"/>
      <c r="BO480" s="469"/>
      <c r="BP480" s="469"/>
      <c r="BQ480" s="469"/>
      <c r="BR480" s="469"/>
      <c r="BS480" s="469"/>
      <c r="BT480" s="469"/>
      <c r="BU480" s="469"/>
      <c r="BV480" s="469"/>
      <c r="BW480" s="469"/>
      <c r="BX480" s="469"/>
      <c r="BY480" s="469"/>
      <c r="BZ480" s="469"/>
      <c r="CA480" s="469"/>
      <c r="CB480" s="469"/>
      <c r="CC480" s="469"/>
      <c r="CD480" s="469"/>
      <c r="CE480" s="469"/>
      <c r="CF480" s="469"/>
      <c r="CG480" s="469"/>
      <c r="CH480" s="469"/>
      <c r="CI480" s="469"/>
      <c r="CJ480" s="469"/>
      <c r="CK480" s="469"/>
      <c r="CL480" s="469"/>
      <c r="CM480" s="469"/>
      <c r="CN480" s="469"/>
      <c r="CO480" s="469"/>
      <c r="CP480" s="469"/>
      <c r="CQ480" s="469"/>
      <c r="CR480" s="469"/>
      <c r="CS480" s="469"/>
      <c r="CT480" s="469"/>
      <c r="CU480" s="469"/>
      <c r="CV480" s="469"/>
      <c r="CW480" s="469"/>
      <c r="CX480" s="469"/>
      <c r="CY480" s="469"/>
      <c r="CZ480" s="469"/>
      <c r="DA480" s="469"/>
      <c r="DB480" s="469"/>
      <c r="DC480" s="469"/>
      <c r="DD480" s="469"/>
      <c r="DE480" s="469"/>
      <c r="DF480" s="469"/>
      <c r="DG480" s="469"/>
      <c r="DH480" s="469"/>
      <c r="DI480" s="469"/>
      <c r="DJ480" s="469"/>
      <c r="DK480" s="469"/>
      <c r="DL480" s="469"/>
      <c r="DM480" s="469"/>
      <c r="DN480" s="469"/>
      <c r="DO480" s="469"/>
      <c r="DP480" s="469"/>
      <c r="DQ480" s="469"/>
      <c r="DR480" s="469"/>
      <c r="DS480" s="469"/>
      <c r="DT480" s="469"/>
      <c r="DU480" s="469"/>
      <c r="DV480" s="469"/>
      <c r="DW480" s="469"/>
      <c r="DX480" s="469"/>
      <c r="DY480" s="469"/>
      <c r="DZ480" s="469"/>
      <c r="EA480" s="469"/>
      <c r="EB480" s="469"/>
      <c r="EC480" s="469"/>
      <c r="ED480" s="469"/>
      <c r="EE480" s="469"/>
      <c r="EF480" s="469"/>
      <c r="EG480" s="469"/>
      <c r="EH480" s="469"/>
      <c r="EI480" s="469"/>
      <c r="EJ480" s="469"/>
      <c r="EK480" s="469"/>
      <c r="EL480" s="469"/>
      <c r="EM480" s="469"/>
      <c r="EN480" s="469"/>
      <c r="EO480" s="469"/>
      <c r="EP480" s="469"/>
      <c r="EQ480" s="469"/>
      <c r="ER480" s="469"/>
      <c r="ES480" s="469"/>
      <c r="ET480" s="469"/>
      <c r="EU480" s="469"/>
      <c r="EV480" s="469"/>
      <c r="EW480" s="469"/>
      <c r="EX480" s="469"/>
      <c r="EY480" s="469"/>
      <c r="EZ480" s="469"/>
      <c r="FA480" s="469"/>
      <c r="FB480" s="469"/>
      <c r="FC480" s="469"/>
      <c r="FD480" s="469"/>
      <c r="FE480" s="469"/>
      <c r="FF480" s="469"/>
      <c r="FG480" s="469"/>
      <c r="FH480" s="469"/>
      <c r="FI480" s="469"/>
      <c r="FJ480" s="469"/>
      <c r="FK480" s="469"/>
      <c r="FL480" s="469"/>
      <c r="FM480" s="469"/>
      <c r="FN480" s="469"/>
      <c r="FO480" s="469"/>
      <c r="FP480" s="469"/>
      <c r="FQ480" s="469"/>
      <c r="FR480" s="469"/>
      <c r="FS480" s="469"/>
      <c r="FT480" s="469"/>
      <c r="FU480" s="469"/>
      <c r="FV480" s="469"/>
      <c r="FW480" s="469"/>
      <c r="FX480" s="469"/>
      <c r="FY480" s="469"/>
      <c r="FZ480" s="469"/>
      <c r="GA480" s="469"/>
      <c r="GB480" s="469"/>
      <c r="GC480" s="469"/>
      <c r="GD480" s="469"/>
      <c r="GE480" s="469"/>
      <c r="GF480" s="469"/>
      <c r="GG480" s="469"/>
      <c r="GH480" s="469"/>
      <c r="GI480" s="469"/>
      <c r="GJ480" s="469"/>
      <c r="GK480" s="469"/>
      <c r="GL480" s="469"/>
      <c r="GM480" s="469"/>
      <c r="GN480" s="469"/>
      <c r="GO480" s="469"/>
      <c r="GP480" s="469"/>
      <c r="GQ480" s="469"/>
      <c r="GR480" s="469"/>
      <c r="GS480" s="469"/>
      <c r="GT480" s="469"/>
      <c r="GU480" s="469"/>
      <c r="GV480" s="469"/>
      <c r="GW480" s="469"/>
      <c r="GX480" s="469"/>
      <c r="GY480" s="469"/>
      <c r="GZ480" s="469"/>
      <c r="HA480" s="469"/>
      <c r="HB480" s="469"/>
      <c r="HC480" s="469"/>
      <c r="HD480" s="469"/>
      <c r="HE480" s="469"/>
      <c r="HF480" s="469"/>
      <c r="HG480" s="469"/>
      <c r="HH480" s="469"/>
      <c r="HI480" s="469"/>
      <c r="HJ480" s="469"/>
      <c r="HK480" s="469"/>
      <c r="HL480" s="469"/>
      <c r="HM480" s="469"/>
      <c r="HN480" s="469"/>
      <c r="HO480" s="469"/>
      <c r="HP480" s="469"/>
      <c r="HQ480" s="469"/>
      <c r="HR480" s="469"/>
      <c r="HS480" s="469"/>
      <c r="HT480" s="469"/>
      <c r="HU480" s="469"/>
      <c r="HV480" s="469"/>
      <c r="HW480" s="469"/>
      <c r="HX480" s="469"/>
      <c r="HY480" s="469"/>
      <c r="HZ480" s="469"/>
      <c r="IA480" s="469"/>
      <c r="IB480" s="469"/>
      <c r="IC480" s="469"/>
      <c r="ID480" s="469"/>
      <c r="IE480" s="469"/>
      <c r="IF480" s="469"/>
      <c r="IG480" s="469"/>
      <c r="IH480" s="469"/>
      <c r="II480" s="469"/>
      <c r="IJ480" s="469"/>
      <c r="IK480" s="469"/>
      <c r="IL480" s="469"/>
      <c r="IM480" s="469"/>
      <c r="IN480" s="469"/>
      <c r="IO480" s="469"/>
      <c r="IP480" s="469"/>
      <c r="IQ480" s="469"/>
      <c r="IR480" s="469"/>
      <c r="IS480" s="469"/>
      <c r="IT480" s="469"/>
      <c r="IU480" s="469"/>
      <c r="IV480" s="469"/>
    </row>
    <row r="481" spans="1:8" s="497" customFormat="1">
      <c r="A481" s="498"/>
      <c r="B481" s="500">
        <f>IF(A481="*",INT(MAX(B$32:B480)+1), IF(A481="**",ROUNDDOWN(MAX(B$32:B480)+0.01,2), IF(A481="***",MAX(B$32:B480)+0.01,0)))</f>
        <v>0</v>
      </c>
      <c r="C481" s="600"/>
      <c r="D481" s="538"/>
      <c r="E481" s="539"/>
      <c r="F481" s="478"/>
      <c r="G481" s="540"/>
      <c r="H481" s="499"/>
    </row>
    <row r="482" spans="1:8" s="497" customFormat="1" ht="12.75" customHeight="1">
      <c r="A482" s="468" t="s">
        <v>515</v>
      </c>
      <c r="B482" s="500">
        <f>IF(A482="*",INT(MAX(B$32:B481)+1), IF(A482="**",ROUNDDOWN(MAX(B$32:B481)+0.01,2), IF(A482="***",MAX(B$32:B481)+0.01,0)))</f>
        <v>2.2400000000000002</v>
      </c>
      <c r="C482" s="1044" t="s">
        <v>747</v>
      </c>
      <c r="D482" s="606"/>
      <c r="E482" s="606"/>
      <c r="F482" s="499"/>
      <c r="G482" s="523"/>
      <c r="H482" s="499"/>
    </row>
    <row r="483" spans="1:8" s="497" customFormat="1" ht="12.75" customHeight="1">
      <c r="B483" s="500">
        <f>IF(A483="*",INT(MAX(B$32:B482)+1), IF(A483="**",ROUNDDOWN(MAX(B$32:B482)+0.01,2), IF(A483="***",MAX(B$32:B482)+0.01,0)))</f>
        <v>0</v>
      </c>
      <c r="C483" s="1044"/>
      <c r="D483" s="606"/>
      <c r="E483" s="606"/>
      <c r="F483" s="499"/>
      <c r="G483" s="523"/>
      <c r="H483" s="499"/>
    </row>
    <row r="484" spans="1:8" s="497" customFormat="1" ht="12.75" customHeight="1">
      <c r="B484" s="500">
        <f>IF(A484="*",INT(MAX(B$32:B483)+1), IF(A484="**",ROUNDDOWN(MAX(B$32:B483)+0.01,2), IF(A484="***",MAX(B$32:B483)+0.01,0)))</f>
        <v>0</v>
      </c>
      <c r="C484" s="1044"/>
      <c r="D484" s="606"/>
      <c r="E484" s="606"/>
      <c r="F484" s="499"/>
      <c r="G484" s="523"/>
      <c r="H484" s="499"/>
    </row>
    <row r="485" spans="1:8" s="497" customFormat="1" ht="12.75" customHeight="1">
      <c r="B485" s="500">
        <f>IF(A485="*",INT(MAX(B$32:B484)+1), IF(A485="**",ROUNDDOWN(MAX(B$32:B484)+0.01,2), IF(A485="***",MAX(B$32:B484)+0.01,0)))</f>
        <v>0</v>
      </c>
      <c r="C485" s="1044"/>
      <c r="D485" s="519" t="s">
        <v>523</v>
      </c>
      <c r="E485" s="520">
        <v>1</v>
      </c>
      <c r="F485" s="521">
        <v>0</v>
      </c>
      <c r="G485" s="522"/>
      <c r="H485" s="499"/>
    </row>
    <row r="486" spans="1:8" s="497" customFormat="1" ht="12.75" customHeight="1">
      <c r="B486" s="500">
        <f>IF(A486="*",INT(MAX(B$32:B485)+1), IF(A486="**",ROUNDDOWN(MAX(B$32:B485)+0.01,2), IF(A486="***",MAX(B$32:B485)+0.01,0)))</f>
        <v>0</v>
      </c>
      <c r="C486" s="606"/>
      <c r="D486" s="538"/>
      <c r="E486" s="539"/>
      <c r="F486" s="478"/>
      <c r="G486" s="540"/>
      <c r="H486" s="499"/>
    </row>
    <row r="487" spans="1:8" s="471" customFormat="1" ht="12.75" customHeight="1">
      <c r="A487" s="468" t="s">
        <v>515</v>
      </c>
      <c r="B487" s="500">
        <f>IF(A487="*",INT(MAX(B$32:B486)+1), IF(A487="**",ROUNDDOWN(MAX(B$32:B486)+0.01,2), IF(A487="***",MAX(B$32:B486)+0.01,0)))</f>
        <v>2.25</v>
      </c>
      <c r="C487" s="1042" t="s">
        <v>606</v>
      </c>
      <c r="D487" s="600"/>
      <c r="E487" s="600"/>
      <c r="F487" s="601"/>
      <c r="G487" s="593"/>
      <c r="H487" s="601"/>
    </row>
    <row r="488" spans="1:8" s="471" customFormat="1">
      <c r="B488" s="500">
        <f>IF(A488="*",INT(MAX(B$32:B487)+1), IF(A488="**",ROUNDDOWN(MAX(B$32:B487)+0.01,2), IF(A488="***",MAX(B$32:B487)+0.01,0)))</f>
        <v>0</v>
      </c>
      <c r="C488" s="1042"/>
      <c r="D488" s="519" t="s">
        <v>523</v>
      </c>
      <c r="E488" s="520">
        <v>8</v>
      </c>
      <c r="F488" s="521">
        <v>0</v>
      </c>
      <c r="G488" s="522"/>
      <c r="H488" s="601"/>
    </row>
    <row r="489" spans="1:8" s="471" customFormat="1">
      <c r="B489" s="500">
        <f>IF(A489="*",INT(MAX(B$32:B488)+1), IF(A489="**",ROUNDDOWN(MAX(B$32:B488)+0.01,2), IF(A489="***",MAX(B$32:B488)+0.01,0)))</f>
        <v>0</v>
      </c>
      <c r="C489" s="600"/>
      <c r="D489" s="538"/>
      <c r="E489" s="539"/>
      <c r="F489" s="478"/>
      <c r="G489" s="540"/>
      <c r="H489" s="601"/>
    </row>
    <row r="490" spans="1:8" s="471" customFormat="1" ht="12.75" customHeight="1">
      <c r="A490" s="471" t="s">
        <v>515</v>
      </c>
      <c r="B490" s="500">
        <f>IF(A490="*",INT(MAX(B$32:B489)+1), IF(A490="**",ROUNDDOWN(MAX(B$32:B489)+0.01,2), IF(A490="***",MAX(B$32:B489)+0.01,0)))</f>
        <v>2.2599999999999998</v>
      </c>
      <c r="C490" s="1042" t="s">
        <v>607</v>
      </c>
      <c r="D490" s="600"/>
      <c r="E490" s="600"/>
      <c r="F490" s="601"/>
      <c r="G490" s="593"/>
      <c r="H490" s="601"/>
    </row>
    <row r="491" spans="1:8" s="471" customFormat="1">
      <c r="B491" s="500">
        <f>IF(A491="*",INT(MAX(B$32:B490)+1), IF(A491="**",ROUNDDOWN(MAX(B$32:B490)+0.01,2), IF(A491="***",MAX(B$32:B490)+0.01,0)))</f>
        <v>0</v>
      </c>
      <c r="C491" s="1042"/>
      <c r="D491" s="600"/>
      <c r="E491" s="600"/>
      <c r="F491" s="601"/>
      <c r="G491" s="593"/>
      <c r="H491" s="601"/>
    </row>
    <row r="492" spans="1:8" s="471" customFormat="1">
      <c r="B492" s="500">
        <f>IF(A492="*",INT(MAX(B$32:B491)+1), IF(A492="**",ROUNDDOWN(MAX(B$32:B491)+0.01,2), IF(A492="***",MAX(B$32:B491)+0.01,0)))</f>
        <v>0</v>
      </c>
      <c r="C492" s="1042"/>
      <c r="D492" s="519" t="s">
        <v>523</v>
      </c>
      <c r="E492" s="520">
        <v>6</v>
      </c>
      <c r="F492" s="521">
        <v>0</v>
      </c>
      <c r="G492" s="522"/>
      <c r="H492" s="601"/>
    </row>
    <row r="493" spans="1:8" s="471" customFormat="1">
      <c r="B493" s="500">
        <f>IF(A493="*",INT(MAX(B$32:B492)+1), IF(A493="**",ROUNDDOWN(MAX(B$32:B492)+0.01,2), IF(A493="***",MAX(B$32:B492)+0.01,0)))</f>
        <v>0</v>
      </c>
      <c r="C493" s="600"/>
      <c r="D493" s="593"/>
      <c r="E493" s="593"/>
      <c r="F493" s="601"/>
      <c r="G493" s="593"/>
      <c r="H493" s="601"/>
    </row>
    <row r="494" spans="1:8" s="497" customFormat="1" ht="12.75" customHeight="1">
      <c r="A494" s="468" t="s">
        <v>515</v>
      </c>
      <c r="B494" s="500">
        <f>IF(A494="*",INT(MAX(B$32:B493)+1), IF(A494="**",ROUNDDOWN(MAX(B$32:B493)+0.01,2), IF(A494="***",MAX(B$32:B493)+0.01,0)))</f>
        <v>2.27</v>
      </c>
      <c r="C494" s="1044" t="s">
        <v>608</v>
      </c>
      <c r="D494" s="606"/>
      <c r="E494" s="606"/>
      <c r="F494" s="499"/>
      <c r="G494" s="523"/>
      <c r="H494" s="499"/>
    </row>
    <row r="495" spans="1:8" s="497" customFormat="1" ht="12.75" customHeight="1">
      <c r="B495" s="500">
        <f>IF(A495="*",INT(MAX(B$32:B494)+1), IF(A495="**",ROUNDDOWN(MAX(B$32:B494)+0.01,2), IF(A495="***",MAX(B$32:B494)+0.01,0)))</f>
        <v>0</v>
      </c>
      <c r="C495" s="1044"/>
      <c r="D495" s="519" t="s">
        <v>523</v>
      </c>
      <c r="E495" s="520">
        <v>2</v>
      </c>
      <c r="F495" s="521">
        <v>0</v>
      </c>
      <c r="G495" s="522"/>
      <c r="H495" s="499"/>
    </row>
    <row r="496" spans="1:8" s="497" customFormat="1" ht="12.75" customHeight="1">
      <c r="B496" s="500"/>
      <c r="C496" s="606"/>
      <c r="D496" s="538"/>
      <c r="E496" s="539"/>
      <c r="F496" s="478"/>
      <c r="G496" s="540"/>
      <c r="H496" s="499"/>
    </row>
    <row r="497" spans="1:8" s="497" customFormat="1" ht="12.75" customHeight="1">
      <c r="A497" s="468" t="s">
        <v>515</v>
      </c>
      <c r="B497" s="500">
        <f>IF(A497="*",INT(MAX(B$32:B496)+1), IF(A497="**",ROUNDDOWN(MAX(B$32:B496)+0.01,2), IF(A497="***",MAX(B$32:B496)+0.01,0)))</f>
        <v>2.2799999999999998</v>
      </c>
      <c r="C497" s="1044" t="s">
        <v>609</v>
      </c>
      <c r="D497" s="606"/>
      <c r="E497" s="606"/>
      <c r="F497" s="499"/>
      <c r="G497" s="523"/>
      <c r="H497" s="499"/>
    </row>
    <row r="498" spans="1:8" s="497" customFormat="1" ht="12.75" customHeight="1">
      <c r="B498" s="500">
        <f>IF(A498="*",INT(MAX(B$32:B497)+1), IF(A498="**",ROUNDDOWN(MAX(B$32:B497)+0.01,2), IF(A498="***",MAX(B$32:B497)+0.01,0)))</f>
        <v>0</v>
      </c>
      <c r="C498" s="1044"/>
      <c r="D498" s="519" t="s">
        <v>523</v>
      </c>
      <c r="E498" s="520">
        <v>2</v>
      </c>
      <c r="F498" s="521">
        <v>0</v>
      </c>
      <c r="G498" s="522"/>
      <c r="H498" s="499"/>
    </row>
    <row r="499" spans="1:8" s="497" customFormat="1">
      <c r="A499" s="498"/>
      <c r="B499" s="500">
        <f>IF(A499="*",INT(MAX(B$32:B495)+1), IF(A499="**",ROUNDDOWN(MAX(B$32:B495)+0.01,2), IF(A499="***",MAX(B$32:B495)+0.01,0)))</f>
        <v>0</v>
      </c>
      <c r="C499" s="528"/>
      <c r="D499" s="528"/>
      <c r="E499" s="529"/>
      <c r="F499" s="528"/>
      <c r="G499" s="529"/>
      <c r="H499" s="530"/>
    </row>
    <row r="500" spans="1:8" ht="12.75" customHeight="1">
      <c r="A500" s="468" t="s">
        <v>515</v>
      </c>
      <c r="B500" s="500">
        <f>IF(A500="*",INT(MAX(B$32:B499)+1), IF(A500="**",ROUNDDOWN(MAX(B$32:B499)+0.01,2), IF(A500="***",MAX(B$32:B499)+0.01,0)))</f>
        <v>2.29</v>
      </c>
      <c r="C500" s="1035" t="s">
        <v>610</v>
      </c>
      <c r="D500" s="516"/>
      <c r="E500" s="516"/>
      <c r="G500" s="592"/>
      <c r="H500" s="467"/>
    </row>
    <row r="501" spans="1:8">
      <c r="B501" s="500">
        <f>IF(A501="*",INT(MAX(B$32:B500)+1), IF(A501="**",ROUNDDOWN(MAX(B$32:B500)+0.01,2), IF(A501="***",MAX(B$32:B500)+0.01,0)))</f>
        <v>0</v>
      </c>
      <c r="C501" s="1035"/>
      <c r="D501" s="516"/>
      <c r="E501" s="516"/>
      <c r="G501" s="592"/>
      <c r="H501" s="467"/>
    </row>
    <row r="502" spans="1:8">
      <c r="B502" s="500">
        <f>IF(A502="*",INT(MAX(B$32:B501)+1), IF(A502="**",ROUNDDOWN(MAX(B$32:B501)+0.01,2), IF(A502="***",MAX(B$32:B501)+0.01,0)))</f>
        <v>0</v>
      </c>
      <c r="C502" s="1035"/>
      <c r="D502" s="519" t="s">
        <v>523</v>
      </c>
      <c r="E502" s="520">
        <v>1</v>
      </c>
      <c r="F502" s="521">
        <v>0</v>
      </c>
      <c r="G502" s="522"/>
      <c r="H502" s="467"/>
    </row>
    <row r="503" spans="1:8">
      <c r="B503" s="500"/>
      <c r="C503" s="516"/>
      <c r="D503" s="538"/>
      <c r="E503" s="539"/>
      <c r="F503" s="478"/>
      <c r="G503" s="540"/>
      <c r="H503" s="467"/>
    </row>
    <row r="504" spans="1:8" ht="12.75" customHeight="1">
      <c r="A504" s="468" t="s">
        <v>515</v>
      </c>
      <c r="B504" s="500">
        <f>IF(A504="*",INT(MAX(B$31:B503)+1), IF(A504="**",ROUNDDOWN(MAX(B$31:B503)+0.01,2), IF(A504="***",MAX(B$31:B503)+0.01,0)))</f>
        <v>2.2999999999999998</v>
      </c>
      <c r="C504" s="1035" t="s">
        <v>611</v>
      </c>
      <c r="D504" s="516"/>
      <c r="E504" s="516"/>
      <c r="F504" s="483"/>
      <c r="G504" s="469"/>
      <c r="H504" s="483"/>
    </row>
    <row r="505" spans="1:8">
      <c r="B505" s="500">
        <f>IF(A505="*",INT(MAX(B$31:B504)+1), IF(A505="**",ROUNDDOWN(MAX(B$31:B504)+0.01,2), IF(A505="***",MAX(B$31:B504)+0.01,0)))</f>
        <v>0</v>
      </c>
      <c r="C505" s="1035"/>
      <c r="D505" s="516"/>
      <c r="E505" s="516"/>
      <c r="F505" s="483"/>
      <c r="G505" s="469"/>
      <c r="H505" s="483"/>
    </row>
    <row r="506" spans="1:8">
      <c r="B506" s="500">
        <f>IF(A506="*",INT(MAX(B$31:B505)+1), IF(A506="**",ROUNDDOWN(MAX(B$31:B505)+0.01,2), IF(A506="***",MAX(B$31:B505)+0.01,0)))</f>
        <v>0</v>
      </c>
      <c r="C506" s="1035"/>
      <c r="D506" s="519" t="s">
        <v>519</v>
      </c>
      <c r="E506" s="520">
        <v>30</v>
      </c>
      <c r="F506" s="521">
        <v>0</v>
      </c>
      <c r="G506" s="522"/>
      <c r="H506" s="483"/>
    </row>
    <row r="507" spans="1:8">
      <c r="B507" s="500"/>
      <c r="C507" s="516"/>
      <c r="D507" s="538"/>
      <c r="E507" s="539"/>
      <c r="F507" s="478"/>
      <c r="G507" s="540"/>
      <c r="H507" s="467"/>
    </row>
    <row r="508" spans="1:8" ht="12.75" customHeight="1">
      <c r="A508" s="468" t="s">
        <v>515</v>
      </c>
      <c r="B508" s="500">
        <f>IF(A508="*",INT(MAX(B$32:B507)+1), IF(A508="**",ROUNDDOWN(MAX(B$32:B507)+0.01,2), IF(A508="***",MAX(B$32:B507)+0.01,0)))</f>
        <v>2.31</v>
      </c>
      <c r="C508" s="1035" t="s">
        <v>612</v>
      </c>
      <c r="D508" s="516"/>
      <c r="E508" s="516"/>
      <c r="G508" s="592"/>
      <c r="H508" s="467"/>
    </row>
    <row r="509" spans="1:8">
      <c r="B509" s="500">
        <f>IF(A509="*",INT(MAX(B$32:B508)+1), IF(A509="**",ROUNDDOWN(MAX(B$32:B508)+0.01,2), IF(A509="***",MAX(B$32:B508)+0.01,0)))</f>
        <v>0</v>
      </c>
      <c r="C509" s="1035"/>
      <c r="D509" s="516"/>
      <c r="E509" s="516"/>
      <c r="G509" s="592"/>
      <c r="H509" s="467"/>
    </row>
    <row r="510" spans="1:8">
      <c r="B510" s="500">
        <f>IF(A510="*",INT(MAX(B$32:B509)+1), IF(A510="**",ROUNDDOWN(MAX(B$32:B509)+0.01,2), IF(A510="***",MAX(B$32:B509)+0.01,0)))</f>
        <v>0</v>
      </c>
      <c r="C510" s="1035"/>
      <c r="H510" s="467"/>
    </row>
    <row r="511" spans="1:8">
      <c r="B511" s="500"/>
      <c r="C511" s="516" t="s">
        <v>613</v>
      </c>
      <c r="D511" s="519" t="s">
        <v>217</v>
      </c>
      <c r="E511" s="520">
        <v>10</v>
      </c>
      <c r="F511" s="521">
        <v>0</v>
      </c>
      <c r="G511" s="522"/>
      <c r="H511" s="467"/>
    </row>
    <row r="512" spans="1:8">
      <c r="B512" s="500">
        <f>IF(A512="*",INT(MAX(B$32:B502)+1), IF(A512="**",ROUNDDOWN(MAX(B$32:B502)+0.01,2), IF(A512="***",MAX(B$32:B502)+0.01,0)))</f>
        <v>0</v>
      </c>
      <c r="C512" s="516"/>
      <c r="D512" s="538"/>
      <c r="E512" s="539"/>
      <c r="F512" s="478"/>
      <c r="G512" s="540"/>
      <c r="H512" s="467"/>
    </row>
    <row r="513" spans="1:13" s="497" customFormat="1" ht="12.75" customHeight="1">
      <c r="A513" s="468" t="s">
        <v>515</v>
      </c>
      <c r="B513" s="500">
        <f>IF(A513="*",INT(MAX(B$32:B512)+1), IF(A513="**",ROUNDDOWN(MAX(B$32:B512)+0.01,2), IF(A513="***",MAX(B$32:B512)+0.01,0)))</f>
        <v>2.3199999999999998</v>
      </c>
      <c r="C513" s="1035" t="s">
        <v>614</v>
      </c>
      <c r="D513" s="516"/>
      <c r="E513" s="516"/>
      <c r="F513" s="499"/>
      <c r="G513" s="523">
        <f>IF(N(D513)=0,0,"Kn")</f>
        <v>0</v>
      </c>
      <c r="H513" s="499">
        <f>IF(N(D513)=0,0,F513*D513)</f>
        <v>0</v>
      </c>
    </row>
    <row r="514" spans="1:13" s="497" customFormat="1">
      <c r="A514" s="498"/>
      <c r="B514" s="500">
        <f>IF(A514="*",INT(MAX(B$32:B513)+1), IF(A514="**",ROUNDDOWN(MAX(B$32:B513)+0.01,2), IF(A514="***",MAX(B$32:B513)+0.01,0)))</f>
        <v>0</v>
      </c>
      <c r="C514" s="1035"/>
      <c r="D514" s="519" t="s">
        <v>523</v>
      </c>
      <c r="E514" s="520">
        <v>4</v>
      </c>
      <c r="F514" s="521">
        <v>0</v>
      </c>
      <c r="G514" s="522"/>
      <c r="H514" s="499">
        <f>IF(N(D514)=0,0,F514*D514)</f>
        <v>0</v>
      </c>
    </row>
    <row r="515" spans="1:13" s="497" customFormat="1">
      <c r="A515" s="498"/>
      <c r="B515" s="500">
        <f>IF(A515="*",INT(MAX(B$32:B514)+1), IF(A515="**",ROUNDDOWN(MAX(B$32:B514)+0.01,2), IF(A515="***",MAX(B$32:B514)+0.01,0)))</f>
        <v>0</v>
      </c>
      <c r="E515" s="523" t="str">
        <f>IF(OR(D515="",D515=1),"","a")</f>
        <v/>
      </c>
      <c r="F515" s="499"/>
      <c r="G515" s="523">
        <f>IF(N(D515)=0,0,"Kn")</f>
        <v>0</v>
      </c>
      <c r="H515" s="499">
        <f>IF(N(D515)=0,0,F515*D515)</f>
        <v>0</v>
      </c>
    </row>
    <row r="516" spans="1:13" s="471" customFormat="1">
      <c r="A516" s="468" t="s">
        <v>515</v>
      </c>
      <c r="B516" s="500">
        <f>IF(A516="*",INT(MAX(B$32:B515)+1), IF(A516="**",ROUNDDOWN(MAX(B$32:B515)+0.01,2), IF(A516="***",MAX(B$32:B515)+0.01,0)))</f>
        <v>2.33</v>
      </c>
      <c r="C516" s="600" t="s">
        <v>615</v>
      </c>
      <c r="D516" s="519" t="s">
        <v>523</v>
      </c>
      <c r="E516" s="520">
        <v>1</v>
      </c>
      <c r="F516" s="521">
        <v>0</v>
      </c>
      <c r="G516" s="522"/>
      <c r="H516" s="470"/>
    </row>
    <row r="517" spans="1:13" s="471" customFormat="1">
      <c r="A517" s="468"/>
      <c r="B517" s="500">
        <f>IF(A517="*",INT(MAX(B$32:B516)+1), IF(A517="**",ROUNDDOWN(MAX(B$32:B516)+0.01,2), IF(A517="***",MAX(B$32:B516)+0.01,0)))</f>
        <v>0</v>
      </c>
      <c r="C517" s="600"/>
      <c r="D517" s="538"/>
      <c r="E517" s="539"/>
      <c r="F517" s="478"/>
      <c r="G517" s="540"/>
      <c r="H517" s="470"/>
    </row>
    <row r="518" spans="1:13" s="471" customFormat="1" ht="12.75" customHeight="1">
      <c r="A518" s="468" t="s">
        <v>515</v>
      </c>
      <c r="B518" s="500">
        <f>IF(A518="*",INT(MAX(B$32:B517)+1), IF(A518="**",ROUNDDOWN(MAX(B$32:B517)+0.01,2), IF(A518="***",MAX(B$32:B517)+0.01,0)))</f>
        <v>2.34</v>
      </c>
      <c r="C518" s="1042" t="s">
        <v>536</v>
      </c>
      <c r="D518" s="600"/>
      <c r="E518" s="600"/>
      <c r="F518" s="470"/>
      <c r="G518" s="547"/>
      <c r="H518" s="470"/>
      <c r="J518" s="600"/>
      <c r="K518" s="600"/>
    </row>
    <row r="519" spans="1:13" s="471" customFormat="1">
      <c r="B519" s="500">
        <f>IF(A519="*",INT(MAX(B$32:B518)+1), IF(A519="**",ROUNDDOWN(MAX(B$32:B518)+0.01,2), IF(A519="***",MAX(B$32:B518)+0.01,0)))</f>
        <v>0</v>
      </c>
      <c r="C519" s="1042"/>
      <c r="D519" s="600"/>
      <c r="E519" s="600"/>
      <c r="F519" s="470"/>
      <c r="G519" s="547"/>
      <c r="H519" s="470"/>
      <c r="J519" s="600"/>
      <c r="K519" s="600"/>
    </row>
    <row r="520" spans="1:13" s="471" customFormat="1">
      <c r="B520" s="500">
        <f>IF(A520="*",INT(MAX(B$32:B519)+1), IF(A520="**",ROUNDDOWN(MAX(B$32:B519)+0.01,2), IF(A520="***",MAX(B$32:B519)+0.01,0)))</f>
        <v>0</v>
      </c>
      <c r="C520" s="1042"/>
      <c r="D520" s="519" t="s">
        <v>523</v>
      </c>
      <c r="E520" s="520">
        <v>1</v>
      </c>
      <c r="F520" s="521">
        <v>0</v>
      </c>
      <c r="G520" s="522"/>
      <c r="H520" s="470"/>
      <c r="J520" s="600"/>
      <c r="K520" s="600"/>
    </row>
    <row r="521" spans="1:13" s="471" customFormat="1">
      <c r="B521" s="500">
        <f>IF(A521="*",INT(MAX(B$32:B520)+1), IF(A521="**",ROUNDDOWN(MAX(B$32:B520)+0.01,2), IF(A521="***",MAX(B$32:B520)+0.01,0)))</f>
        <v>0</v>
      </c>
      <c r="C521" s="600"/>
      <c r="D521" s="600"/>
      <c r="E521" s="600"/>
      <c r="F521" s="470"/>
      <c r="G521" s="547"/>
      <c r="H521" s="470"/>
      <c r="J521" s="600"/>
      <c r="K521" s="600"/>
    </row>
    <row r="522" spans="1:13" s="471" customFormat="1" ht="12.75" customHeight="1">
      <c r="A522" s="468" t="s">
        <v>515</v>
      </c>
      <c r="B522" s="500">
        <f>IF(A522="*",INT(MAX(B$32:B521)+1), IF(A522="**",ROUNDDOWN(MAX(B$32:B521)+0.01,2), IF(A522="***",MAX(B$32:B521)+0.01,0)))</f>
        <v>2.35</v>
      </c>
      <c r="C522" s="1042" t="s">
        <v>616</v>
      </c>
      <c r="D522" s="600"/>
      <c r="E522" s="600"/>
      <c r="F522" s="470"/>
      <c r="H522" s="470"/>
    </row>
    <row r="523" spans="1:13" s="471" customFormat="1">
      <c r="B523" s="500">
        <f>IF(A523="*",INT(MAX(B$32:B522)+1), IF(A523="**",ROUNDDOWN(MAX(B$32:B522)+0.01,2), IF(A523="***",MAX(B$32:B522)+0.01,0)))</f>
        <v>0</v>
      </c>
      <c r="C523" s="1042"/>
      <c r="D523" s="519" t="s">
        <v>523</v>
      </c>
      <c r="E523" s="520">
        <v>1</v>
      </c>
      <c r="F523" s="521">
        <v>0</v>
      </c>
      <c r="G523" s="522"/>
      <c r="H523" s="470"/>
    </row>
    <row r="524" spans="1:13" s="471" customFormat="1">
      <c r="B524" s="500"/>
      <c r="C524" s="600"/>
      <c r="D524" s="538"/>
      <c r="E524" s="539"/>
      <c r="F524" s="478"/>
      <c r="G524" s="540"/>
      <c r="H524" s="470"/>
    </row>
    <row r="525" spans="1:13" s="468" customFormat="1">
      <c r="B525" s="500">
        <f>IF(A525="*",INT(MAX(B$32:B523)+1), IF(A525="**",ROUNDDOWN(MAX(B$32:B523)+0.01,2), IF(A525="***",MAX(B$32:B523)+0.01,0)))</f>
        <v>0</v>
      </c>
      <c r="C525" s="557"/>
      <c r="D525" s="558"/>
      <c r="E525" s="559"/>
      <c r="F525" s="560"/>
      <c r="G525" s="560"/>
      <c r="M525" s="561"/>
    </row>
    <row r="526" spans="1:13" ht="13.5" thickBot="1">
      <c r="A526" s="481"/>
      <c r="B526" s="500">
        <f>IF(A526="*",INT(MAX(B$32:B525)+1), IF(A526="**",ROUNDDOWN(MAX(B$32:B525)+0.01,2), IF(A526="***",MAX(B$32:B525)+0.01,0)))</f>
        <v>0</v>
      </c>
      <c r="C526" s="607"/>
      <c r="D526" s="607"/>
      <c r="E526" s="607"/>
      <c r="F526" s="608"/>
      <c r="G526" s="517"/>
      <c r="H526" s="483"/>
    </row>
    <row r="527" spans="1:13" s="468" customFormat="1" ht="13.5" thickBot="1">
      <c r="B527" s="511">
        <f>IF(A527="*",INT(MAX(B$63:B526)+1), IF(A527="**",ROUNDDOWN(MAX(B$63:B526)+0.01,2), IF(A527="***",MAX(B$63:B526)+0.01,0)))</f>
        <v>0</v>
      </c>
      <c r="C527" s="552" t="str">
        <f>"UKUPNO "&amp;ROUNDDOWN(B522,0)</f>
        <v>UKUPNO 2</v>
      </c>
      <c r="D527" s="553"/>
      <c r="E527" s="554"/>
      <c r="F527" s="555"/>
      <c r="G527" s="556"/>
    </row>
    <row r="528" spans="1:13" s="468" customFormat="1">
      <c r="B528" s="511"/>
      <c r="C528" s="609"/>
      <c r="D528" s="513"/>
      <c r="E528" s="514"/>
      <c r="F528" s="515"/>
      <c r="G528" s="610"/>
    </row>
    <row r="529" spans="1:8" s="468" customFormat="1">
      <c r="B529" s="511"/>
      <c r="C529" s="609"/>
      <c r="D529" s="513"/>
      <c r="E529" s="514"/>
      <c r="F529" s="515"/>
      <c r="G529" s="610"/>
    </row>
    <row r="530" spans="1:8" s="468" customFormat="1" ht="13.5" thickBot="1">
      <c r="B530" s="511"/>
      <c r="C530" s="609"/>
      <c r="D530" s="513"/>
      <c r="E530" s="514"/>
      <c r="F530" s="515"/>
      <c r="G530" s="610"/>
    </row>
    <row r="531" spans="1:8" s="611" customFormat="1" ht="13.5" thickBot="1">
      <c r="A531" s="611" t="s">
        <v>513</v>
      </c>
      <c r="B531" s="612">
        <f>IF(A531="*",INT(MAX(B$63:B527)+1), IF(A531="**",ROUNDDOWN(MAX(B$63:B527)+0.01,2), IF(A531="***",MAX(B$63:B527)+0.01,0)))</f>
        <v>3</v>
      </c>
      <c r="C531" s="613" t="s">
        <v>617</v>
      </c>
      <c r="D531" s="614"/>
      <c r="E531" s="615"/>
      <c r="F531" s="616"/>
      <c r="G531" s="616"/>
    </row>
    <row r="532" spans="1:8" s="468" customFormat="1">
      <c r="B532" s="500">
        <f>IF(A532="*",INT(MAX(B$63:B531)+1), IF(A532="**",ROUNDDOWN(MAX(B$63:B531)+0.01,2), IF(A532="***",MAX(B$63:B531)+0.01,0)))</f>
        <v>0</v>
      </c>
      <c r="C532" s="464"/>
      <c r="D532" s="501"/>
      <c r="E532" s="502"/>
      <c r="F532" s="503"/>
      <c r="G532" s="503"/>
    </row>
    <row r="533" spans="1:8" ht="12.75" customHeight="1">
      <c r="A533" s="468" t="s">
        <v>515</v>
      </c>
      <c r="B533" s="500">
        <f>IF(A533="*",INT(MAX(B$31:B532)+1), IF(A533="**",ROUNDDOWN(MAX(B$31:B532)+0.01,2), IF(A533="***",MAX(B$31:B532)+0.01,0)))</f>
        <v>3.01</v>
      </c>
      <c r="C533" s="1035" t="s">
        <v>618</v>
      </c>
      <c r="D533" s="516"/>
      <c r="E533" s="516"/>
      <c r="F533" s="483"/>
      <c r="G533" s="517">
        <f>IF(N(D533)=0,0,"Kn")</f>
        <v>0</v>
      </c>
      <c r="H533" s="483">
        <f>IF(N(D533)=0,0,F533*D533)</f>
        <v>0</v>
      </c>
    </row>
    <row r="534" spans="1:8">
      <c r="A534" s="481"/>
      <c r="B534" s="500">
        <f>IF(A534="*",INT(MAX(B$31:B533)+1), IF(A534="**",ROUNDDOWN(MAX(B$31:B533)+0.01,2), IF(A534="***",MAX(B$31:B533)+0.01,0)))</f>
        <v>0</v>
      </c>
      <c r="C534" s="1035"/>
      <c r="D534" s="516"/>
      <c r="E534" s="516"/>
      <c r="F534" s="483"/>
      <c r="G534" s="517">
        <f>IF(N(D534)=0,0,"Kn")</f>
        <v>0</v>
      </c>
      <c r="H534" s="483">
        <f>IF(N(D534)=0,0,F534*D534)</f>
        <v>0</v>
      </c>
    </row>
    <row r="535" spans="1:8">
      <c r="A535" s="481"/>
      <c r="B535" s="500">
        <f>IF(A535="*",INT(MAX(B$31:B534)+1), IF(A535="**",ROUNDDOWN(MAX(B$31:B534)+0.01,2), IF(A535="***",MAX(B$31:B534)+0.01,0)))</f>
        <v>0</v>
      </c>
      <c r="C535" s="1035"/>
      <c r="D535" s="516"/>
      <c r="E535" s="516"/>
      <c r="F535" s="483"/>
      <c r="G535" s="517">
        <f>IF(N(D535)=0,0,"Kn")</f>
        <v>0</v>
      </c>
      <c r="H535" s="483">
        <f>IF(N(D535)=0,0,F535*D535)</f>
        <v>0</v>
      </c>
    </row>
    <row r="536" spans="1:8">
      <c r="A536" s="481"/>
      <c r="B536" s="500">
        <f>IF(A536="*",INT(MAX(B$31:B535)+1), IF(A536="**",ROUNDDOWN(MAX(B$31:B535)+0.01,2), IF(A536="***",MAX(B$31:B535)+0.01,0)))</f>
        <v>0</v>
      </c>
      <c r="C536" s="1035"/>
      <c r="D536" s="516"/>
      <c r="E536" s="516"/>
      <c r="F536" s="483"/>
      <c r="G536" s="517"/>
      <c r="H536" s="483"/>
    </row>
    <row r="537" spans="1:8">
      <c r="A537" s="481"/>
      <c r="B537" s="500">
        <f>IF(A537="*",INT(MAX(B$31:B536)+1), IF(A537="**",ROUNDDOWN(MAX(B$31:B536)+0.01,2), IF(A537="***",MAX(B$31:B536)+0.01,0)))</f>
        <v>0</v>
      </c>
      <c r="C537" s="1035"/>
      <c r="D537" s="516"/>
      <c r="E537" s="516"/>
      <c r="F537" s="483"/>
      <c r="G537" s="517"/>
      <c r="H537" s="483"/>
    </row>
    <row r="538" spans="1:8" s="518" customFormat="1">
      <c r="B538" s="500"/>
      <c r="C538" s="570"/>
      <c r="D538" s="571"/>
      <c r="E538" s="572"/>
      <c r="H538" s="576"/>
    </row>
    <row r="539" spans="1:8" s="504" customFormat="1">
      <c r="A539" s="563"/>
      <c r="B539" s="500">
        <f>IF(A539="*",INT(MAX(B$32:B538)+1), IF(A539="**",ROUNDDOWN(MAX(B$32:B538)+0.01,2), IF(A539="***",MAX(B$32:B538)+0.01,0)))</f>
        <v>0</v>
      </c>
      <c r="C539" s="568" t="s">
        <v>539</v>
      </c>
      <c r="D539" s="571"/>
      <c r="E539" s="572"/>
      <c r="F539" s="565"/>
      <c r="G539" s="567"/>
      <c r="H539" s="544"/>
    </row>
    <row r="540" spans="1:8" s="617" customFormat="1" ht="12.75" customHeight="1">
      <c r="B540" s="500">
        <f>IF(A540="*",INT(MAX(B$32:B539)+1), IF(A540="**",ROUNDDOWN(MAX(B$32:B539)+0.01,2), IF(A540="***",MAX(B$32:B539)+0.01,0)))</f>
        <v>0</v>
      </c>
      <c r="C540" s="618" t="s">
        <v>619</v>
      </c>
      <c r="D540" s="538"/>
      <c r="E540" s="539"/>
      <c r="F540" s="619"/>
      <c r="G540" s="620"/>
    </row>
    <row r="541" spans="1:8" s="617" customFormat="1" ht="12.75" customHeight="1">
      <c r="B541" s="500">
        <f>IF(A541="*",INT(MAX(B$32:B540)+1), IF(A541="**",ROUNDDOWN(MAX(B$32:B540)+0.01,2), IF(A541="***",MAX(B$32:B540)+0.01,0)))</f>
        <v>0</v>
      </c>
      <c r="C541" s="618" t="s">
        <v>748</v>
      </c>
      <c r="D541" s="538"/>
      <c r="E541" s="539"/>
      <c r="F541" s="619"/>
      <c r="G541" s="620"/>
    </row>
    <row r="542" spans="1:8" s="617" customFormat="1" ht="12.75" customHeight="1">
      <c r="B542" s="500">
        <f>IF(A542="*",INT(MAX(B$32:B541)+1), IF(A542="**",ROUNDDOWN(MAX(B$32:B541)+0.01,2), IF(A542="***",MAX(B$32:B541)+0.01,0)))</f>
        <v>0</v>
      </c>
      <c r="C542" s="621" t="s">
        <v>749</v>
      </c>
      <c r="D542" s="538"/>
      <c r="E542" s="539"/>
      <c r="F542" s="619"/>
      <c r="G542" s="620"/>
    </row>
    <row r="543" spans="1:8" s="617" customFormat="1" ht="12.75" customHeight="1">
      <c r="B543" s="500">
        <f>IF(A543="*",INT(MAX(B$32:B542)+1), IF(A543="**",ROUNDDOWN(MAX(B$32:B542)+0.01,2), IF(A543="***",MAX(B$32:B542)+0.01,0)))</f>
        <v>0</v>
      </c>
      <c r="C543" s="618" t="s">
        <v>620</v>
      </c>
      <c r="D543" s="538"/>
      <c r="E543" s="539"/>
      <c r="F543" s="619"/>
      <c r="G543" s="620"/>
    </row>
    <row r="544" spans="1:8" s="617" customFormat="1" ht="12.75" customHeight="1">
      <c r="B544" s="500">
        <f>IF(A544="*",INT(MAX(B$32:B543)+1), IF(A544="**",ROUNDDOWN(MAX(B$32:B543)+0.01,2), IF(A544="***",MAX(B$32:B543)+0.01,0)))</f>
        <v>0</v>
      </c>
      <c r="C544" s="618" t="s">
        <v>750</v>
      </c>
      <c r="D544" s="538"/>
      <c r="E544" s="539"/>
      <c r="F544" s="619"/>
      <c r="G544" s="620"/>
    </row>
    <row r="545" spans="2:8" s="617" customFormat="1" ht="12.75" customHeight="1">
      <c r="B545" s="500">
        <f>IF(A545="*",INT(MAX(B$32:B544)+1), IF(A545="**",ROUNDDOWN(MAX(B$32:B544)+0.01,2), IF(A545="***",MAX(B$32:B544)+0.01,0)))</f>
        <v>0</v>
      </c>
      <c r="C545" s="621" t="s">
        <v>751</v>
      </c>
      <c r="D545" s="538"/>
      <c r="E545" s="539"/>
      <c r="F545" s="619"/>
      <c r="G545" s="620"/>
    </row>
    <row r="546" spans="2:8" s="617" customFormat="1" ht="12.75" customHeight="1">
      <c r="B546" s="500">
        <f>IF(A546="*",INT(MAX(B$32:B545)+1), IF(A546="**",ROUNDDOWN(MAX(B$32:B545)+0.01,2), IF(A546="***",MAX(B$32:B545)+0.01,0)))</f>
        <v>0</v>
      </c>
      <c r="C546" s="618" t="s">
        <v>621</v>
      </c>
      <c r="D546" s="538"/>
      <c r="E546" s="539"/>
      <c r="F546" s="619"/>
      <c r="G546" s="620"/>
    </row>
    <row r="547" spans="2:8" s="617" customFormat="1" ht="12.75" customHeight="1">
      <c r="B547" s="500">
        <f>IF(A547="*",INT(MAX(B$32:B546)+1), IF(A547="**",ROUNDDOWN(MAX(B$32:B546)+0.01,2), IF(A547="***",MAX(B$32:B546)+0.01,0)))</f>
        <v>0</v>
      </c>
      <c r="C547" s="618" t="s">
        <v>622</v>
      </c>
      <c r="D547" s="538"/>
      <c r="E547" s="539"/>
      <c r="F547" s="619"/>
      <c r="G547" s="620"/>
    </row>
    <row r="548" spans="2:8" s="617" customFormat="1" ht="12.75" customHeight="1">
      <c r="B548" s="500">
        <f>IF(A548="*",INT(MAX(B$32:B547)+1), IF(A548="**",ROUNDDOWN(MAX(B$32:B547)+0.01,2), IF(A548="***",MAX(B$32:B547)+0.01,0)))</f>
        <v>0</v>
      </c>
      <c r="C548" s="618" t="s">
        <v>752</v>
      </c>
      <c r="D548" s="538"/>
      <c r="E548" s="539"/>
      <c r="F548" s="619"/>
      <c r="G548" s="620"/>
    </row>
    <row r="549" spans="2:8" s="617" customFormat="1" ht="12.75" customHeight="1">
      <c r="B549" s="500">
        <f>IF(A549="*",INT(MAX(B$32:B548)+1), IF(A549="**",ROUNDDOWN(MAX(B$32:B548)+0.01,2), IF(A549="***",MAX(B$32:B548)+0.01,0)))</f>
        <v>0</v>
      </c>
      <c r="C549" s="618" t="s">
        <v>753</v>
      </c>
      <c r="D549" s="538"/>
      <c r="E549" s="539"/>
      <c r="F549" s="619"/>
      <c r="G549" s="620"/>
    </row>
    <row r="550" spans="2:8" s="617" customFormat="1" ht="12.75" customHeight="1">
      <c r="B550" s="500">
        <f>IF(A550="*",INT(MAX(B$32:B549)+1), IF(A550="**",ROUNDDOWN(MAX(B$32:B549)+0.01,2), IF(A550="***",MAX(B$32:B549)+0.01,0)))</f>
        <v>0</v>
      </c>
      <c r="C550" s="618" t="s">
        <v>754</v>
      </c>
      <c r="D550" s="538"/>
      <c r="E550" s="539"/>
      <c r="F550" s="619"/>
      <c r="G550" s="620"/>
    </row>
    <row r="551" spans="2:8" s="617" customFormat="1" ht="12.75" customHeight="1">
      <c r="B551" s="500">
        <f>IF(A551="*",INT(MAX(B$32:B550)+1), IF(A551="**",ROUNDDOWN(MAX(B$32:B550)+0.01,2), IF(A551="***",MAX(B$32:B550)+0.01,0)))</f>
        <v>0</v>
      </c>
      <c r="C551" s="618" t="s">
        <v>755</v>
      </c>
      <c r="D551" s="538"/>
      <c r="E551" s="539"/>
      <c r="F551" s="619"/>
      <c r="G551" s="620"/>
    </row>
    <row r="552" spans="2:8" s="617" customFormat="1" ht="12.75" customHeight="1">
      <c r="B552" s="500">
        <f>IF(A552="*",INT(MAX(B$32:B551)+1), IF(A552="**",ROUNDDOWN(MAX(B$32:B551)+0.01,2), IF(A552="***",MAX(B$32:B551)+0.01,0)))</f>
        <v>0</v>
      </c>
      <c r="C552" s="618" t="s">
        <v>623</v>
      </c>
      <c r="D552" s="538"/>
      <c r="E552" s="539"/>
      <c r="F552" s="619"/>
      <c r="G552" s="620"/>
    </row>
    <row r="553" spans="2:8" s="617" customFormat="1" ht="12.75" customHeight="1">
      <c r="B553" s="500">
        <f>IF(A553="*",INT(MAX(B$32:B552)+1), IF(A553="**",ROUNDDOWN(MAX(B$32:B552)+0.01,2), IF(A553="***",MAX(B$32:B552)+0.01,0)))</f>
        <v>0</v>
      </c>
      <c r="C553" s="618" t="s">
        <v>624</v>
      </c>
      <c r="D553" s="538"/>
      <c r="E553" s="539"/>
      <c r="F553" s="619"/>
      <c r="G553" s="620"/>
    </row>
    <row r="554" spans="2:8" s="617" customFormat="1" ht="12.75" customHeight="1">
      <c r="B554" s="500">
        <f>IF(A554="*",INT(MAX(B$32:B553)+1), IF(A554="**",ROUNDDOWN(MAX(B$32:B553)+0.01,2), IF(A554="***",MAX(B$32:B553)+0.01,0)))</f>
        <v>0</v>
      </c>
      <c r="C554" s="622" t="s">
        <v>756</v>
      </c>
      <c r="D554" s="538"/>
      <c r="E554" s="539"/>
      <c r="F554" s="619"/>
      <c r="G554" s="620"/>
    </row>
    <row r="555" spans="2:8" s="617" customFormat="1" ht="12.75" customHeight="1">
      <c r="B555" s="500">
        <f>IF(A555="*",INT(MAX(B$32:B554)+1), IF(A555="**",ROUNDDOWN(MAX(B$32:B554)+0.01,2), IF(A555="***",MAX(B$32:B554)+0.01,0)))</f>
        <v>0</v>
      </c>
      <c r="C555" s="623" t="s">
        <v>625</v>
      </c>
      <c r="D555" s="538"/>
      <c r="E555" s="539"/>
      <c r="F555" s="619"/>
      <c r="G555" s="620"/>
    </row>
    <row r="556" spans="2:8" s="617" customFormat="1" ht="12.75" customHeight="1">
      <c r="B556" s="500">
        <f>IF(A556="*",INT(MAX(B$32:B555)+1), IF(A556="**",ROUNDDOWN(MAX(B$32:B555)+0.01,2), IF(A556="***",MAX(B$32:B555)+0.01,0)))</f>
        <v>0</v>
      </c>
      <c r="C556" s="624" t="s">
        <v>757</v>
      </c>
      <c r="D556" s="538"/>
      <c r="E556" s="539"/>
      <c r="F556" s="619"/>
      <c r="G556" s="620"/>
    </row>
    <row r="557" spans="2:8" s="617" customFormat="1" ht="12.75" customHeight="1">
      <c r="B557" s="500">
        <f>IF(A557="*",INT(MAX(B$32:B556)+1), IF(A557="**",ROUNDDOWN(MAX(B$32:B556)+0.01,2), IF(A557="***",MAX(B$32:B556)+0.01,0)))</f>
        <v>0</v>
      </c>
      <c r="C557" s="618" t="s">
        <v>758</v>
      </c>
      <c r="D557" s="538"/>
      <c r="E557" s="539"/>
      <c r="F557" s="619"/>
      <c r="G557" s="620"/>
    </row>
    <row r="558" spans="2:8" s="617" customFormat="1" ht="25.5">
      <c r="B558" s="500">
        <f>IF(A558="*",INT(MAX(B$32:B557)+1), IF(A558="**",ROUNDDOWN(MAX(B$32:B557)+0.01,2), IF(A558="***",MAX(B$32:B557)+0.01,0)))</f>
        <v>0</v>
      </c>
      <c r="C558" s="625" t="s">
        <v>759</v>
      </c>
      <c r="D558" s="519" t="s">
        <v>523</v>
      </c>
      <c r="E558" s="520">
        <v>1</v>
      </c>
      <c r="F558" s="535">
        <v>0</v>
      </c>
      <c r="G558" s="536"/>
    </row>
    <row r="559" spans="2:8">
      <c r="B559" s="500">
        <f>IF(A559="*",INT(MAX(B$33:B537)+1), IF(A559="**",ROUNDDOWN(MAX(B$33:B537)+0.01,2), IF(A559="***",MAX(B$33:B537)+0.01,0)))</f>
        <v>0</v>
      </c>
      <c r="C559" s="516"/>
      <c r="D559" s="516"/>
      <c r="E559" s="516"/>
      <c r="F559" s="483"/>
      <c r="G559" s="469"/>
      <c r="H559" s="483"/>
    </row>
    <row r="560" spans="2:8" s="604" customFormat="1" ht="13.15" customHeight="1">
      <c r="B560" s="500">
        <f>IF(A560="*",INT(MAX(B$31:B559)+1), IF(A560="**",ROUNDDOWN(MAX(B$31:B559)+0.01,2), IF(A560="***",MAX(B$31:B559)+0.01,0)))</f>
        <v>0</v>
      </c>
      <c r="C560" s="1038" t="s">
        <v>626</v>
      </c>
      <c r="D560" s="546"/>
      <c r="E560" s="546"/>
      <c r="F560" s="626"/>
      <c r="H560" s="626"/>
    </row>
    <row r="561" spans="1:8" s="604" customFormat="1">
      <c r="B561" s="500">
        <f>IF(A561="*",INT(MAX(B$31:B560)+1), IF(A561="**",ROUNDDOWN(MAX(B$31:B560)+0.01,2), IF(A561="***",MAX(B$31:B560)+0.01,0)))</f>
        <v>0</v>
      </c>
      <c r="C561" s="1038"/>
      <c r="D561" s="546"/>
      <c r="E561" s="546"/>
      <c r="F561" s="626"/>
      <c r="H561" s="626"/>
    </row>
    <row r="562" spans="1:8" s="604" customFormat="1">
      <c r="B562" s="500">
        <f>IF(A562="*",INT(MAX(B$31:B561)+1), IF(A562="**",ROUNDDOWN(MAX(B$31:B561)+0.01,2), IF(A562="***",MAX(B$31:B561)+0.01,0)))</f>
        <v>0</v>
      </c>
      <c r="C562" s="1038"/>
      <c r="D562" s="546"/>
      <c r="E562" s="546"/>
      <c r="F562" s="626"/>
      <c r="H562" s="626"/>
    </row>
    <row r="563" spans="1:8" s="604" customFormat="1">
      <c r="B563" s="500">
        <f>IF(A563="*",INT(MAX(B$31:B562)+1), IF(A563="**",ROUNDDOWN(MAX(B$31:B562)+0.01,2), IF(A563="***",MAX(B$31:B562)+0.01,0)))</f>
        <v>0</v>
      </c>
      <c r="C563" s="1038"/>
      <c r="D563" s="546"/>
      <c r="E563" s="546"/>
      <c r="F563" s="626"/>
      <c r="H563" s="626"/>
    </row>
    <row r="564" spans="1:8" s="604" customFormat="1">
      <c r="B564" s="500">
        <f>IF(A564="*",INT(MAX(B$31:B563)+1), IF(A564="**",ROUNDDOWN(MAX(B$31:B563)+0.01,2), IF(A564="***",MAX(B$31:B563)+0.01,0)))</f>
        <v>0</v>
      </c>
      <c r="C564" s="1038"/>
      <c r="D564" s="546"/>
      <c r="E564" s="546"/>
      <c r="F564" s="626"/>
      <c r="H564" s="626"/>
    </row>
    <row r="565" spans="1:8" s="604" customFormat="1">
      <c r="B565" s="500">
        <f>IF(A565="*",INT(MAX(B$31:B564)+1), IF(A565="**",ROUNDDOWN(MAX(B$31:B564)+0.01,2), IF(A565="***",MAX(B$31:B564)+0.01,0)))</f>
        <v>0</v>
      </c>
      <c r="C565" s="1038"/>
      <c r="D565" s="546"/>
      <c r="E565" s="546"/>
      <c r="F565" s="626"/>
      <c r="H565" s="626"/>
    </row>
    <row r="566" spans="1:8" s="604" customFormat="1">
      <c r="B566" s="500">
        <f>IF(A566="*",INT(MAX(B$31:B565)+1), IF(A566="**",ROUNDDOWN(MAX(B$31:B565)+0.01,2), IF(A566="***",MAX(B$31:B565)+0.01,0)))</f>
        <v>0</v>
      </c>
      <c r="C566" s="1038"/>
      <c r="D566" s="546"/>
      <c r="E566" s="546"/>
      <c r="F566" s="626"/>
      <c r="H566" s="626"/>
    </row>
    <row r="567" spans="1:8" s="518" customFormat="1">
      <c r="B567" s="500">
        <f>IF(A567="*",INT(MAX(B$32:B566)+1), IF(A567="**",ROUNDDOWN(MAX(B$32:B566)+0.01,2), IF(A567="***",MAX(B$32:B566)+0.01,0)))</f>
        <v>0</v>
      </c>
      <c r="C567" s="570"/>
      <c r="D567" s="571"/>
      <c r="E567" s="572"/>
      <c r="H567" s="576"/>
    </row>
    <row r="568" spans="1:8" s="504" customFormat="1">
      <c r="A568" s="563"/>
      <c r="B568" s="500">
        <f>IF(A568="*",INT(MAX(B$32:B569)+1), IF(A568="**",ROUNDDOWN(MAX(B$32:B569)+0.01,2), IF(A568="***",MAX(B$32:B569)+0.01,0)))</f>
        <v>0</v>
      </c>
      <c r="C568" s="568" t="s">
        <v>539</v>
      </c>
      <c r="D568" s="571"/>
      <c r="E568" s="572"/>
      <c r="F568" s="565"/>
      <c r="G568" s="567"/>
      <c r="H568" s="544"/>
    </row>
    <row r="569" spans="1:8" s="518" customFormat="1">
      <c r="B569" s="500"/>
      <c r="C569" s="570"/>
      <c r="D569" s="571"/>
      <c r="E569" s="572"/>
      <c r="H569" s="576"/>
    </row>
    <row r="570" spans="1:8" s="604" customFormat="1">
      <c r="B570" s="500"/>
      <c r="C570" s="627" t="s">
        <v>627</v>
      </c>
      <c r="D570" s="546"/>
      <c r="E570" s="546"/>
      <c r="F570" s="626"/>
      <c r="H570" s="626"/>
    </row>
    <row r="571" spans="1:8" s="604" customFormat="1">
      <c r="B571" s="500"/>
      <c r="C571" s="627" t="s">
        <v>628</v>
      </c>
      <c r="D571" s="546"/>
      <c r="E571" s="546"/>
      <c r="F571" s="626"/>
      <c r="H571" s="626"/>
    </row>
    <row r="572" spans="1:8" s="604" customFormat="1">
      <c r="B572" s="500"/>
      <c r="C572" s="618" t="s">
        <v>760</v>
      </c>
      <c r="D572" s="546"/>
      <c r="E572" s="546"/>
      <c r="F572" s="626"/>
      <c r="H572" s="626"/>
    </row>
    <row r="573" spans="1:8" s="604" customFormat="1">
      <c r="B573" s="500"/>
      <c r="C573" s="627" t="s">
        <v>761</v>
      </c>
      <c r="D573" s="546"/>
      <c r="E573" s="546"/>
      <c r="F573" s="626"/>
      <c r="H573" s="626"/>
    </row>
    <row r="574" spans="1:8" s="604" customFormat="1" ht="25.5">
      <c r="B574" s="500"/>
      <c r="C574" s="627" t="s">
        <v>762</v>
      </c>
      <c r="D574" s="546"/>
      <c r="E574" s="546"/>
      <c r="F574" s="626"/>
      <c r="H574" s="626"/>
    </row>
    <row r="575" spans="1:8" s="604" customFormat="1">
      <c r="B575" s="500"/>
      <c r="C575" s="627" t="s">
        <v>763</v>
      </c>
      <c r="D575" s="546"/>
      <c r="E575" s="546"/>
      <c r="F575" s="626"/>
      <c r="H575" s="626"/>
    </row>
    <row r="576" spans="1:8" s="604" customFormat="1">
      <c r="B576" s="500"/>
      <c r="C576" s="628" t="s">
        <v>629</v>
      </c>
      <c r="D576" s="546"/>
      <c r="E576" s="546"/>
      <c r="F576" s="626"/>
      <c r="H576" s="626"/>
    </row>
    <row r="577" spans="2:8" s="604" customFormat="1">
      <c r="B577" s="500"/>
      <c r="C577" s="628" t="s">
        <v>630</v>
      </c>
      <c r="D577" s="519" t="s">
        <v>523</v>
      </c>
      <c r="E577" s="520">
        <v>1</v>
      </c>
      <c r="F577" s="535">
        <v>0</v>
      </c>
      <c r="G577" s="522"/>
      <c r="H577" s="626"/>
    </row>
    <row r="578" spans="2:8" s="604" customFormat="1">
      <c r="B578" s="500"/>
      <c r="C578" s="628"/>
      <c r="D578" s="538"/>
      <c r="E578" s="539"/>
      <c r="F578" s="541"/>
      <c r="G578" s="540"/>
      <c r="H578" s="626"/>
    </row>
    <row r="579" spans="2:8" s="604" customFormat="1" ht="15.75">
      <c r="B579" s="500"/>
      <c r="C579" s="629" t="s">
        <v>631</v>
      </c>
      <c r="D579" s="538"/>
      <c r="E579" s="539"/>
      <c r="F579" s="541"/>
      <c r="G579" s="540"/>
      <c r="H579" s="626"/>
    </row>
    <row r="580" spans="2:8" s="604" customFormat="1" ht="15.75">
      <c r="B580" s="500"/>
      <c r="C580" s="629" t="s">
        <v>632</v>
      </c>
      <c r="D580" s="538"/>
      <c r="E580" s="539"/>
      <c r="F580" s="541"/>
      <c r="G580" s="540"/>
      <c r="H580" s="626"/>
    </row>
    <row r="581" spans="2:8" s="604" customFormat="1">
      <c r="B581" s="500"/>
      <c r="C581" s="630" t="s">
        <v>633</v>
      </c>
      <c r="D581" s="538"/>
      <c r="E581" s="539"/>
      <c r="F581" s="541"/>
      <c r="G581" s="540"/>
      <c r="H581" s="626"/>
    </row>
    <row r="582" spans="2:8" s="604" customFormat="1">
      <c r="B582" s="500"/>
      <c r="C582" s="627" t="s">
        <v>634</v>
      </c>
      <c r="D582" s="538"/>
      <c r="E582" s="539"/>
      <c r="F582" s="541"/>
      <c r="G582" s="540"/>
      <c r="H582" s="626"/>
    </row>
    <row r="583" spans="2:8" s="604" customFormat="1">
      <c r="B583" s="500"/>
      <c r="C583" s="627" t="s">
        <v>635</v>
      </c>
      <c r="D583" s="538"/>
      <c r="E583" s="539"/>
      <c r="F583" s="541"/>
      <c r="G583" s="540"/>
      <c r="H583" s="626"/>
    </row>
    <row r="584" spans="2:8" s="604" customFormat="1">
      <c r="B584" s="500"/>
      <c r="C584" s="618" t="s">
        <v>764</v>
      </c>
      <c r="D584" s="538"/>
      <c r="E584" s="539"/>
      <c r="F584" s="541"/>
      <c r="G584" s="540"/>
      <c r="H584" s="626"/>
    </row>
    <row r="585" spans="2:8" s="604" customFormat="1">
      <c r="B585" s="500"/>
      <c r="C585" s="627" t="s">
        <v>761</v>
      </c>
      <c r="D585" s="538"/>
      <c r="E585" s="539"/>
      <c r="F585" s="541"/>
      <c r="G585" s="540"/>
      <c r="H585" s="626"/>
    </row>
    <row r="586" spans="2:8" s="604" customFormat="1" ht="25.5">
      <c r="B586" s="500"/>
      <c r="C586" s="627" t="s">
        <v>762</v>
      </c>
      <c r="D586" s="538"/>
      <c r="E586" s="539"/>
      <c r="F586" s="541"/>
      <c r="G586" s="540"/>
      <c r="H586" s="626"/>
    </row>
    <row r="587" spans="2:8" s="604" customFormat="1" ht="12.75" customHeight="1">
      <c r="B587" s="500"/>
      <c r="C587" s="627" t="s">
        <v>763</v>
      </c>
      <c r="D587" s="538"/>
      <c r="E587" s="539"/>
      <c r="F587" s="541"/>
      <c r="G587" s="540"/>
      <c r="H587" s="626"/>
    </row>
    <row r="588" spans="2:8" s="604" customFormat="1">
      <c r="B588" s="500"/>
      <c r="C588" s="631" t="s">
        <v>629</v>
      </c>
      <c r="D588" s="538"/>
      <c r="E588" s="539"/>
      <c r="F588" s="541"/>
      <c r="G588" s="540"/>
      <c r="H588" s="626"/>
    </row>
    <row r="589" spans="2:8" s="604" customFormat="1">
      <c r="B589" s="500"/>
      <c r="C589" s="631" t="s">
        <v>630</v>
      </c>
      <c r="D589" s="519" t="s">
        <v>523</v>
      </c>
      <c r="E589" s="520">
        <v>2</v>
      </c>
      <c r="F589" s="535">
        <v>0</v>
      </c>
      <c r="G589" s="536"/>
      <c r="H589" s="626"/>
    </row>
    <row r="590" spans="2:8" s="604" customFormat="1">
      <c r="B590" s="500"/>
      <c r="C590" s="628"/>
      <c r="D590" s="538"/>
      <c r="E590" s="539"/>
      <c r="F590" s="541"/>
      <c r="G590" s="540"/>
      <c r="H590" s="626"/>
    </row>
    <row r="591" spans="2:8" s="604" customFormat="1">
      <c r="B591" s="500"/>
      <c r="C591" s="628"/>
      <c r="D591" s="538"/>
      <c r="E591" s="539"/>
      <c r="F591" s="541"/>
      <c r="G591" s="540"/>
      <c r="H591" s="626"/>
    </row>
    <row r="592" spans="2:8" s="604" customFormat="1">
      <c r="B592" s="500"/>
      <c r="C592" s="628"/>
      <c r="D592" s="538"/>
      <c r="E592" s="539"/>
      <c r="F592" s="541"/>
      <c r="G592" s="540"/>
      <c r="H592" s="626"/>
    </row>
    <row r="593" spans="1:8" ht="12.75" customHeight="1">
      <c r="A593" s="468" t="s">
        <v>515</v>
      </c>
      <c r="B593" s="500">
        <f>IF(A593="*",INT(MAX(B$31:B592)+1), IF(A593="**",ROUNDDOWN(MAX(B$31:B592)+0.01,2), IF(A593="***",MAX(B$31:B592)+0.01,0)))</f>
        <v>3.02</v>
      </c>
      <c r="C593" s="1035" t="s">
        <v>618</v>
      </c>
      <c r="D593" s="516"/>
      <c r="E593" s="516"/>
      <c r="F593" s="483"/>
      <c r="G593" s="517">
        <f>IF(N(D593)=0,0,"Kn")</f>
        <v>0</v>
      </c>
      <c r="H593" s="483">
        <f>IF(N(D593)=0,0,F593*D593)</f>
        <v>0</v>
      </c>
    </row>
    <row r="594" spans="1:8">
      <c r="A594" s="481"/>
      <c r="B594" s="500">
        <f>IF(A594="*",INT(MAX(B$31:B593)+1), IF(A594="**",ROUNDDOWN(MAX(B$31:B593)+0.01,2), IF(A594="***",MAX(B$31:B593)+0.01,0)))</f>
        <v>0</v>
      </c>
      <c r="C594" s="1035"/>
      <c r="D594" s="516"/>
      <c r="E594" s="516"/>
      <c r="F594" s="483"/>
      <c r="G594" s="517">
        <f>IF(N(D594)=0,0,"Kn")</f>
        <v>0</v>
      </c>
      <c r="H594" s="483">
        <f>IF(N(D594)=0,0,F594*D594)</f>
        <v>0</v>
      </c>
    </row>
    <row r="595" spans="1:8">
      <c r="A595" s="481"/>
      <c r="B595" s="500">
        <f>IF(A595="*",INT(MAX(B$31:B594)+1), IF(A595="**",ROUNDDOWN(MAX(B$31:B594)+0.01,2), IF(A595="***",MAX(B$31:B594)+0.01,0)))</f>
        <v>0</v>
      </c>
      <c r="C595" s="1035"/>
      <c r="D595" s="516"/>
      <c r="E595" s="516"/>
      <c r="F595" s="483"/>
      <c r="G595" s="517">
        <f>IF(N(D595)=0,0,"Kn")</f>
        <v>0</v>
      </c>
      <c r="H595" s="483">
        <f>IF(N(D595)=0,0,F595*D595)</f>
        <v>0</v>
      </c>
    </row>
    <row r="596" spans="1:8">
      <c r="A596" s="481"/>
      <c r="B596" s="500">
        <f>IF(A596="*",INT(MAX(B$31:B595)+1), IF(A596="**",ROUNDDOWN(MAX(B$31:B595)+0.01,2), IF(A596="***",MAX(B$31:B595)+0.01,0)))</f>
        <v>0</v>
      </c>
      <c r="C596" s="1035"/>
      <c r="D596" s="516"/>
      <c r="E596" s="516"/>
      <c r="F596" s="483"/>
      <c r="G596" s="517"/>
      <c r="H596" s="483"/>
    </row>
    <row r="597" spans="1:8">
      <c r="A597" s="481"/>
      <c r="B597" s="500">
        <f>IF(A597="*",INT(MAX(B$31:B596)+1), IF(A597="**",ROUNDDOWN(MAX(B$31:B596)+0.01,2), IF(A597="***",MAX(B$31:B596)+0.01,0)))</f>
        <v>0</v>
      </c>
      <c r="C597" s="1035"/>
      <c r="D597" s="516"/>
      <c r="E597" s="516"/>
      <c r="F597" s="483"/>
      <c r="G597" s="517"/>
      <c r="H597" s="483"/>
    </row>
    <row r="598" spans="1:8" s="518" customFormat="1">
      <c r="B598" s="500"/>
      <c r="C598" s="570"/>
      <c r="D598" s="571"/>
      <c r="E598" s="572"/>
      <c r="H598" s="576"/>
    </row>
    <row r="599" spans="1:8" s="504" customFormat="1">
      <c r="A599" s="563"/>
      <c r="B599" s="500">
        <f>IF(A599="*",INT(MAX(B$32:B598)+1), IF(A599="**",ROUNDDOWN(MAX(B$32:B598)+0.01,2), IF(A599="***",MAX(B$32:B598)+0.01,0)))</f>
        <v>0</v>
      </c>
      <c r="C599" s="568" t="s">
        <v>539</v>
      </c>
      <c r="D599" s="571"/>
      <c r="E599" s="572"/>
      <c r="F599" s="565"/>
      <c r="G599" s="567"/>
      <c r="H599" s="544"/>
    </row>
    <row r="600" spans="1:8" s="617" customFormat="1" ht="12.75" customHeight="1">
      <c r="B600" s="500">
        <f>IF(A600="*",INT(MAX(B$32:B599)+1), IF(A600="**",ROUNDDOWN(MAX(B$32:B599)+0.01,2), IF(A600="***",MAX(B$32:B599)+0.01,0)))</f>
        <v>0</v>
      </c>
      <c r="C600" s="618" t="s">
        <v>619</v>
      </c>
      <c r="D600" s="538"/>
      <c r="E600" s="539"/>
      <c r="F600" s="619"/>
      <c r="G600" s="620"/>
    </row>
    <row r="601" spans="1:8" s="617" customFormat="1" ht="12.75" customHeight="1">
      <c r="B601" s="500">
        <f>IF(A601="*",INT(MAX(B$32:B600)+1), IF(A601="**",ROUNDDOWN(MAX(B$32:B600)+0.01,2), IF(A601="***",MAX(B$32:B600)+0.01,0)))</f>
        <v>0</v>
      </c>
      <c r="C601" s="618" t="s">
        <v>765</v>
      </c>
      <c r="D601" s="538"/>
      <c r="E601" s="539"/>
      <c r="F601" s="619"/>
      <c r="G601" s="620"/>
    </row>
    <row r="602" spans="1:8" s="617" customFormat="1" ht="12.75" customHeight="1">
      <c r="B602" s="500">
        <f>IF(A602="*",INT(MAX(B$32:B601)+1), IF(A602="**",ROUNDDOWN(MAX(B$32:B601)+0.01,2), IF(A602="***",MAX(B$32:B601)+0.01,0)))</f>
        <v>0</v>
      </c>
      <c r="C602" s="621" t="s">
        <v>749</v>
      </c>
      <c r="D602" s="538"/>
      <c r="E602" s="539"/>
      <c r="F602" s="619"/>
      <c r="G602" s="620"/>
    </row>
    <row r="603" spans="1:8" s="617" customFormat="1" ht="12.75" customHeight="1">
      <c r="B603" s="500">
        <f>IF(A603="*",INT(MAX(B$32:B602)+1), IF(A603="**",ROUNDDOWN(MAX(B$32:B602)+0.01,2), IF(A603="***",MAX(B$32:B602)+0.01,0)))</f>
        <v>0</v>
      </c>
      <c r="C603" s="618" t="s">
        <v>620</v>
      </c>
      <c r="D603" s="538"/>
      <c r="E603" s="539"/>
      <c r="F603" s="619"/>
      <c r="G603" s="620"/>
    </row>
    <row r="604" spans="1:8" s="617" customFormat="1" ht="12.75" customHeight="1">
      <c r="B604" s="500">
        <f>IF(A604="*",INT(MAX(B$32:B603)+1), IF(A604="**",ROUNDDOWN(MAX(B$32:B603)+0.01,2), IF(A604="***",MAX(B$32:B603)+0.01,0)))</f>
        <v>0</v>
      </c>
      <c r="C604" s="618" t="s">
        <v>766</v>
      </c>
      <c r="D604" s="538"/>
      <c r="E604" s="539"/>
      <c r="F604" s="619"/>
      <c r="G604" s="620"/>
    </row>
    <row r="605" spans="1:8" s="617" customFormat="1" ht="12.75" customHeight="1">
      <c r="B605" s="500">
        <f>IF(A605="*",INT(MAX(B$32:B604)+1), IF(A605="**",ROUNDDOWN(MAX(B$32:B604)+0.01,2), IF(A605="***",MAX(B$32:B604)+0.01,0)))</f>
        <v>0</v>
      </c>
      <c r="C605" s="621" t="s">
        <v>767</v>
      </c>
      <c r="D605" s="538"/>
      <c r="E605" s="539"/>
      <c r="F605" s="619"/>
      <c r="G605" s="620"/>
    </row>
    <row r="606" spans="1:8" s="617" customFormat="1" ht="12.75" customHeight="1">
      <c r="B606" s="500">
        <f>IF(A606="*",INT(MAX(B$32:B605)+1), IF(A606="**",ROUNDDOWN(MAX(B$32:B605)+0.01,2), IF(A606="***",MAX(B$32:B605)+0.01,0)))</f>
        <v>0</v>
      </c>
      <c r="C606" s="618" t="s">
        <v>621</v>
      </c>
      <c r="D606" s="538"/>
      <c r="E606" s="539"/>
      <c r="F606" s="619"/>
      <c r="G606" s="620"/>
    </row>
    <row r="607" spans="1:8" s="617" customFormat="1" ht="12.75" customHeight="1">
      <c r="B607" s="500">
        <f>IF(A607="*",INT(MAX(B$32:B606)+1), IF(A607="**",ROUNDDOWN(MAX(B$32:B606)+0.01,2), IF(A607="***",MAX(B$32:B606)+0.01,0)))</f>
        <v>0</v>
      </c>
      <c r="C607" s="618" t="s">
        <v>622</v>
      </c>
      <c r="D607" s="538"/>
      <c r="E607" s="539"/>
      <c r="F607" s="619"/>
      <c r="G607" s="620"/>
    </row>
    <row r="608" spans="1:8" s="617" customFormat="1" ht="12.75" customHeight="1">
      <c r="B608" s="500">
        <f>IF(A608="*",INT(MAX(B$32:B607)+1), IF(A608="**",ROUNDDOWN(MAX(B$32:B607)+0.01,2), IF(A608="***",MAX(B$32:B607)+0.01,0)))</f>
        <v>0</v>
      </c>
      <c r="C608" s="618" t="s">
        <v>752</v>
      </c>
      <c r="D608" s="538"/>
      <c r="E608" s="539"/>
      <c r="F608" s="619"/>
      <c r="G608" s="620"/>
    </row>
    <row r="609" spans="2:8" s="617" customFormat="1" ht="12.75" customHeight="1">
      <c r="B609" s="500">
        <f>IF(A609="*",INT(MAX(B$32:B608)+1), IF(A609="**",ROUNDDOWN(MAX(B$32:B608)+0.01,2), IF(A609="***",MAX(B$32:B608)+0.01,0)))</f>
        <v>0</v>
      </c>
      <c r="C609" s="618" t="s">
        <v>753</v>
      </c>
      <c r="D609" s="538"/>
      <c r="E609" s="539"/>
      <c r="F609" s="619"/>
      <c r="G609" s="620"/>
    </row>
    <row r="610" spans="2:8" s="617" customFormat="1" ht="12.75" customHeight="1">
      <c r="B610" s="500">
        <f>IF(A610="*",INT(MAX(B$32:B609)+1), IF(A610="**",ROUNDDOWN(MAX(B$32:B609)+0.01,2), IF(A610="***",MAX(B$32:B609)+0.01,0)))</f>
        <v>0</v>
      </c>
      <c r="C610" s="618" t="s">
        <v>754</v>
      </c>
      <c r="D610" s="538"/>
      <c r="E610" s="539"/>
      <c r="F610" s="619"/>
      <c r="G610" s="620"/>
    </row>
    <row r="611" spans="2:8" s="617" customFormat="1" ht="12.75" customHeight="1">
      <c r="B611" s="500">
        <f>IF(A611="*",INT(MAX(B$32:B610)+1), IF(A611="**",ROUNDDOWN(MAX(B$32:B610)+0.01,2), IF(A611="***",MAX(B$32:B610)+0.01,0)))</f>
        <v>0</v>
      </c>
      <c r="C611" s="618" t="s">
        <v>755</v>
      </c>
      <c r="D611" s="538"/>
      <c r="E611" s="539"/>
      <c r="F611" s="619"/>
      <c r="G611" s="620"/>
    </row>
    <row r="612" spans="2:8" s="617" customFormat="1" ht="12.75" customHeight="1">
      <c r="B612" s="500">
        <f>IF(A612="*",INT(MAX(B$32:B611)+1), IF(A612="**",ROUNDDOWN(MAX(B$32:B611)+0.01,2), IF(A612="***",MAX(B$32:B611)+0.01,0)))</f>
        <v>0</v>
      </c>
      <c r="C612" s="618" t="s">
        <v>623</v>
      </c>
      <c r="D612" s="538"/>
      <c r="E612" s="539"/>
      <c r="F612" s="619"/>
      <c r="G612" s="620"/>
    </row>
    <row r="613" spans="2:8" s="617" customFormat="1" ht="12.75" customHeight="1">
      <c r="B613" s="500">
        <f>IF(A613="*",INT(MAX(B$32:B612)+1), IF(A613="**",ROUNDDOWN(MAX(B$32:B612)+0.01,2), IF(A613="***",MAX(B$32:B612)+0.01,0)))</f>
        <v>0</v>
      </c>
      <c r="C613" s="618" t="s">
        <v>624</v>
      </c>
      <c r="D613" s="538"/>
      <c r="E613" s="539"/>
      <c r="F613" s="619"/>
      <c r="G613" s="620"/>
    </row>
    <row r="614" spans="2:8" s="617" customFormat="1" ht="12.75" customHeight="1">
      <c r="B614" s="500">
        <f>IF(A614="*",INT(MAX(B$32:B613)+1), IF(A614="**",ROUNDDOWN(MAX(B$32:B613)+0.01,2), IF(A614="***",MAX(B$32:B613)+0.01,0)))</f>
        <v>0</v>
      </c>
      <c r="C614" s="622" t="s">
        <v>756</v>
      </c>
      <c r="D614" s="538"/>
      <c r="E614" s="539"/>
      <c r="F614" s="619"/>
      <c r="G614" s="620"/>
    </row>
    <row r="615" spans="2:8" s="617" customFormat="1" ht="12.75" customHeight="1">
      <c r="B615" s="500">
        <f>IF(A615="*",INT(MAX(B$32:B614)+1), IF(A615="**",ROUNDDOWN(MAX(B$32:B614)+0.01,2), IF(A615="***",MAX(B$32:B614)+0.01,0)))</f>
        <v>0</v>
      </c>
      <c r="C615" s="623" t="s">
        <v>625</v>
      </c>
      <c r="D615" s="538"/>
      <c r="E615" s="539"/>
      <c r="F615" s="619"/>
      <c r="G615" s="620"/>
    </row>
    <row r="616" spans="2:8" s="617" customFormat="1" ht="12.75" customHeight="1">
      <c r="B616" s="500">
        <f>IF(A616="*",INT(MAX(B$32:B615)+1), IF(A616="**",ROUNDDOWN(MAX(B$32:B615)+0.01,2), IF(A616="***",MAX(B$32:B615)+0.01,0)))</f>
        <v>0</v>
      </c>
      <c r="C616" s="624" t="s">
        <v>757</v>
      </c>
      <c r="D616" s="538"/>
      <c r="E616" s="539"/>
      <c r="F616" s="619"/>
      <c r="G616" s="620"/>
    </row>
    <row r="617" spans="2:8" s="617" customFormat="1" ht="12.75" customHeight="1">
      <c r="B617" s="500">
        <f>IF(A617="*",INT(MAX(B$32:B616)+1), IF(A617="**",ROUNDDOWN(MAX(B$32:B616)+0.01,2), IF(A617="***",MAX(B$32:B616)+0.01,0)))</f>
        <v>0</v>
      </c>
      <c r="C617" s="618" t="s">
        <v>758</v>
      </c>
      <c r="D617" s="538"/>
      <c r="E617" s="539"/>
      <c r="F617" s="619"/>
      <c r="G617" s="620"/>
    </row>
    <row r="618" spans="2:8" s="617" customFormat="1" ht="25.5">
      <c r="B618" s="500">
        <f>IF(A618="*",INT(MAX(B$32:B617)+1), IF(A618="**",ROUNDDOWN(MAX(B$32:B617)+0.01,2), IF(A618="***",MAX(B$32:B617)+0.01,0)))</f>
        <v>0</v>
      </c>
      <c r="C618" s="625" t="s">
        <v>759</v>
      </c>
      <c r="D618" s="519" t="s">
        <v>523</v>
      </c>
      <c r="E618" s="520">
        <v>1</v>
      </c>
      <c r="F618" s="535">
        <v>0</v>
      </c>
      <c r="G618" s="536"/>
    </row>
    <row r="619" spans="2:8">
      <c r="B619" s="500">
        <f>IF(A619="*",INT(MAX(B$33:B597)+1), IF(A619="**",ROUNDDOWN(MAX(B$33:B597)+0.01,2), IF(A619="***",MAX(B$33:B597)+0.01,0)))</f>
        <v>0</v>
      </c>
      <c r="C619" s="516"/>
      <c r="D619" s="516"/>
      <c r="E619" s="516"/>
      <c r="F619" s="483"/>
      <c r="G619" s="469"/>
      <c r="H619" s="483"/>
    </row>
    <row r="620" spans="2:8" s="604" customFormat="1" ht="13.15" customHeight="1">
      <c r="B620" s="500">
        <f>IF(A620="*",INT(MAX(B$31:B619)+1), IF(A620="**",ROUNDDOWN(MAX(B$31:B619)+0.01,2), IF(A620="***",MAX(B$31:B619)+0.01,0)))</f>
        <v>0</v>
      </c>
      <c r="C620" s="1038" t="s">
        <v>626</v>
      </c>
      <c r="D620" s="546"/>
      <c r="E620" s="546"/>
      <c r="F620" s="626"/>
      <c r="H620" s="626"/>
    </row>
    <row r="621" spans="2:8" s="604" customFormat="1">
      <c r="B621" s="500">
        <f>IF(A621="*",INT(MAX(B$31:B620)+1), IF(A621="**",ROUNDDOWN(MAX(B$31:B620)+0.01,2), IF(A621="***",MAX(B$31:B620)+0.01,0)))</f>
        <v>0</v>
      </c>
      <c r="C621" s="1038"/>
      <c r="D621" s="546"/>
      <c r="E621" s="546"/>
      <c r="F621" s="626"/>
      <c r="H621" s="626"/>
    </row>
    <row r="622" spans="2:8" s="604" customFormat="1">
      <c r="B622" s="500">
        <f>IF(A622="*",INT(MAX(B$31:B621)+1), IF(A622="**",ROUNDDOWN(MAX(B$31:B621)+0.01,2), IF(A622="***",MAX(B$31:B621)+0.01,0)))</f>
        <v>0</v>
      </c>
      <c r="C622" s="1038"/>
      <c r="D622" s="546"/>
      <c r="E622" s="546"/>
      <c r="F622" s="626"/>
      <c r="H622" s="626"/>
    </row>
    <row r="623" spans="2:8" s="604" customFormat="1">
      <c r="B623" s="500">
        <f>IF(A623="*",INT(MAX(B$31:B622)+1), IF(A623="**",ROUNDDOWN(MAX(B$31:B622)+0.01,2), IF(A623="***",MAX(B$31:B622)+0.01,0)))</f>
        <v>0</v>
      </c>
      <c r="C623" s="1038"/>
      <c r="D623" s="546"/>
      <c r="E623" s="546"/>
      <c r="F623" s="626"/>
      <c r="H623" s="626"/>
    </row>
    <row r="624" spans="2:8" s="604" customFormat="1">
      <c r="B624" s="500">
        <f>IF(A624="*",INT(MAX(B$31:B623)+1), IF(A624="**",ROUNDDOWN(MAX(B$31:B623)+0.01,2), IF(A624="***",MAX(B$31:B623)+0.01,0)))</f>
        <v>0</v>
      </c>
      <c r="C624" s="1038"/>
      <c r="D624" s="546"/>
      <c r="E624" s="546"/>
      <c r="F624" s="626"/>
      <c r="H624" s="626"/>
    </row>
    <row r="625" spans="1:8" s="604" customFormat="1">
      <c r="B625" s="500">
        <f>IF(A625="*",INT(MAX(B$31:B624)+1), IF(A625="**",ROUNDDOWN(MAX(B$31:B624)+0.01,2), IF(A625="***",MAX(B$31:B624)+0.01,0)))</f>
        <v>0</v>
      </c>
      <c r="C625" s="1038"/>
      <c r="D625" s="546"/>
      <c r="E625" s="546"/>
      <c r="F625" s="626"/>
      <c r="H625" s="626"/>
    </row>
    <row r="626" spans="1:8" s="604" customFormat="1">
      <c r="B626" s="500">
        <f>IF(A626="*",INT(MAX(B$31:B625)+1), IF(A626="**",ROUNDDOWN(MAX(B$31:B625)+0.01,2), IF(A626="***",MAX(B$31:B625)+0.01,0)))</f>
        <v>0</v>
      </c>
      <c r="C626" s="1038"/>
      <c r="D626" s="546"/>
      <c r="E626" s="546"/>
      <c r="F626" s="626"/>
      <c r="H626" s="626"/>
    </row>
    <row r="627" spans="1:8" s="504" customFormat="1">
      <c r="A627" s="563"/>
      <c r="B627" s="500">
        <f>IF(A627="*",INT(MAX(B$32:B629)+1), IF(A627="**",ROUNDDOWN(MAX(B$32:B629)+0.01,2), IF(A627="***",MAX(B$32:B629)+0.01,0)))</f>
        <v>0</v>
      </c>
      <c r="C627" s="568" t="s">
        <v>539</v>
      </c>
      <c r="D627" s="571"/>
      <c r="E627" s="572"/>
      <c r="F627" s="565"/>
      <c r="G627" s="567"/>
      <c r="H627" s="544"/>
    </row>
    <row r="628" spans="1:8" s="504" customFormat="1">
      <c r="A628" s="563"/>
      <c r="B628" s="500"/>
      <c r="C628" s="568"/>
      <c r="D628" s="571"/>
      <c r="E628" s="572"/>
      <c r="F628" s="565"/>
      <c r="G628" s="567"/>
      <c r="H628" s="544"/>
    </row>
    <row r="629" spans="1:8" s="604" customFormat="1" ht="15.75">
      <c r="B629" s="500"/>
      <c r="C629" s="629" t="s">
        <v>636</v>
      </c>
      <c r="D629" s="546"/>
      <c r="E629" s="546"/>
      <c r="F629" s="626"/>
      <c r="H629" s="626"/>
    </row>
    <row r="630" spans="1:8" s="604" customFormat="1" ht="15.75">
      <c r="B630" s="500"/>
      <c r="C630" s="629" t="s">
        <v>637</v>
      </c>
      <c r="D630" s="546"/>
      <c r="E630" s="546"/>
      <c r="F630" s="626"/>
      <c r="H630" s="626"/>
    </row>
    <row r="631" spans="1:8" s="604" customFormat="1">
      <c r="B631" s="500"/>
      <c r="C631" s="630" t="s">
        <v>633</v>
      </c>
      <c r="D631" s="546"/>
      <c r="E631" s="546"/>
      <c r="F631" s="626"/>
      <c r="H631" s="626"/>
    </row>
    <row r="632" spans="1:8" s="604" customFormat="1">
      <c r="B632" s="500"/>
      <c r="C632" s="627" t="s">
        <v>638</v>
      </c>
      <c r="D632" s="546"/>
      <c r="E632" s="546"/>
      <c r="F632" s="626"/>
      <c r="H632" s="626"/>
    </row>
    <row r="633" spans="1:8" s="604" customFormat="1">
      <c r="B633" s="500"/>
      <c r="C633" s="627" t="s">
        <v>639</v>
      </c>
      <c r="D633" s="546"/>
      <c r="E633" s="546"/>
      <c r="F633" s="626"/>
      <c r="H633" s="626"/>
    </row>
    <row r="634" spans="1:8" s="604" customFormat="1" ht="12.75" customHeight="1">
      <c r="B634" s="500"/>
      <c r="C634" s="618" t="s">
        <v>768</v>
      </c>
      <c r="D634" s="546"/>
      <c r="E634" s="546"/>
      <c r="F634" s="626"/>
      <c r="H634" s="626"/>
    </row>
    <row r="635" spans="1:8" s="604" customFormat="1">
      <c r="B635" s="500"/>
      <c r="C635" s="627" t="s">
        <v>761</v>
      </c>
      <c r="D635" s="546"/>
      <c r="E635" s="546"/>
      <c r="F635" s="626"/>
      <c r="H635" s="626"/>
    </row>
    <row r="636" spans="1:8" s="604" customFormat="1" ht="25.5">
      <c r="B636" s="500"/>
      <c r="C636" s="627" t="s">
        <v>762</v>
      </c>
      <c r="D636" s="546"/>
      <c r="E636" s="546"/>
      <c r="F636" s="626"/>
      <c r="H636" s="626"/>
    </row>
    <row r="637" spans="1:8" s="604" customFormat="1">
      <c r="B637" s="500"/>
      <c r="C637" s="627" t="s">
        <v>763</v>
      </c>
      <c r="D637" s="538"/>
      <c r="E637" s="539"/>
      <c r="F637" s="541"/>
      <c r="G637" s="540"/>
      <c r="H637" s="626"/>
    </row>
    <row r="638" spans="1:8" s="604" customFormat="1">
      <c r="B638" s="500"/>
      <c r="C638" s="631" t="s">
        <v>630</v>
      </c>
      <c r="D638" s="519" t="s">
        <v>523</v>
      </c>
      <c r="E638" s="520">
        <v>1</v>
      </c>
      <c r="F638" s="535">
        <v>0</v>
      </c>
      <c r="G638" s="536"/>
      <c r="H638" s="626"/>
    </row>
    <row r="639" spans="1:8" s="604" customFormat="1">
      <c r="B639" s="500"/>
      <c r="C639" s="628"/>
      <c r="D639" s="538"/>
      <c r="E639" s="539"/>
      <c r="F639" s="541"/>
      <c r="G639" s="540"/>
      <c r="H639" s="626"/>
    </row>
    <row r="640" spans="1:8" s="604" customFormat="1" ht="15.75">
      <c r="B640" s="500"/>
      <c r="C640" s="629" t="s">
        <v>631</v>
      </c>
      <c r="D640" s="538"/>
      <c r="E640" s="539"/>
      <c r="F640" s="541"/>
      <c r="G640" s="540"/>
      <c r="H640" s="626"/>
    </row>
    <row r="641" spans="1:8" s="604" customFormat="1" ht="15.75">
      <c r="B641" s="500"/>
      <c r="C641" s="629" t="s">
        <v>632</v>
      </c>
      <c r="D641" s="538"/>
      <c r="E641" s="539"/>
      <c r="F641" s="541"/>
      <c r="G641" s="540"/>
      <c r="H641" s="626"/>
    </row>
    <row r="642" spans="1:8" s="604" customFormat="1">
      <c r="B642" s="500"/>
      <c r="C642" s="630" t="s">
        <v>633</v>
      </c>
      <c r="D642" s="538"/>
      <c r="E642" s="539"/>
      <c r="F642" s="541"/>
      <c r="G642" s="540"/>
      <c r="H642" s="626"/>
    </row>
    <row r="643" spans="1:8" s="604" customFormat="1">
      <c r="B643" s="500"/>
      <c r="C643" s="627" t="s">
        <v>634</v>
      </c>
      <c r="D643" s="538"/>
      <c r="E643" s="539"/>
      <c r="F643" s="541"/>
      <c r="G643" s="540"/>
      <c r="H643" s="626"/>
    </row>
    <row r="644" spans="1:8" s="604" customFormat="1">
      <c r="B644" s="500"/>
      <c r="C644" s="627" t="s">
        <v>635</v>
      </c>
      <c r="D644" s="538"/>
      <c r="E644" s="539"/>
      <c r="F644" s="541"/>
      <c r="G644" s="540"/>
      <c r="H644" s="626"/>
    </row>
    <row r="645" spans="1:8" s="604" customFormat="1">
      <c r="B645" s="500"/>
      <c r="C645" s="618" t="s">
        <v>769</v>
      </c>
      <c r="D645" s="538"/>
      <c r="E645" s="539"/>
      <c r="F645" s="541"/>
      <c r="G645" s="540"/>
      <c r="H645" s="626"/>
    </row>
    <row r="646" spans="1:8" s="604" customFormat="1">
      <c r="B646" s="500"/>
      <c r="C646" s="627" t="s">
        <v>761</v>
      </c>
      <c r="D646" s="538"/>
      <c r="E646" s="539"/>
      <c r="F646" s="541"/>
      <c r="G646" s="540"/>
      <c r="H646" s="626"/>
    </row>
    <row r="647" spans="1:8" s="604" customFormat="1" ht="25.5">
      <c r="B647" s="500"/>
      <c r="C647" s="627" t="s">
        <v>762</v>
      </c>
      <c r="D647" s="538"/>
      <c r="E647" s="539"/>
      <c r="F647" s="541"/>
      <c r="G647" s="540"/>
      <c r="H647" s="626"/>
    </row>
    <row r="648" spans="1:8" s="604" customFormat="1" ht="12.75" customHeight="1">
      <c r="B648" s="500"/>
      <c r="C648" s="627" t="s">
        <v>763</v>
      </c>
      <c r="D648" s="538"/>
      <c r="E648" s="539"/>
      <c r="F648" s="541"/>
      <c r="G648" s="540"/>
      <c r="H648" s="626"/>
    </row>
    <row r="649" spans="1:8" s="604" customFormat="1">
      <c r="B649" s="500"/>
      <c r="C649" s="631" t="s">
        <v>629</v>
      </c>
      <c r="D649" s="538"/>
      <c r="E649" s="539"/>
      <c r="F649" s="541"/>
      <c r="G649" s="540"/>
      <c r="H649" s="626"/>
    </row>
    <row r="650" spans="1:8" s="604" customFormat="1">
      <c r="B650" s="500"/>
      <c r="C650" s="631" t="s">
        <v>630</v>
      </c>
      <c r="D650" s="519" t="s">
        <v>523</v>
      </c>
      <c r="E650" s="520">
        <v>2</v>
      </c>
      <c r="F650" s="535">
        <v>0</v>
      </c>
      <c r="G650" s="536"/>
      <c r="H650" s="626"/>
    </row>
    <row r="651" spans="1:8" s="604" customFormat="1">
      <c r="B651" s="500"/>
      <c r="C651" s="628"/>
      <c r="D651" s="538"/>
      <c r="E651" s="539"/>
      <c r="F651" s="541"/>
      <c r="G651" s="540"/>
      <c r="H651" s="626"/>
    </row>
    <row r="652" spans="1:8" s="604" customFormat="1" ht="13.15" customHeight="1">
      <c r="A652" s="604" t="s">
        <v>515</v>
      </c>
      <c r="B652" s="500">
        <f>IF(A652="*",INT(MAX(B$31:B651)+1), IF(A652="**",ROUNDDOWN(MAX(B$31:B651)+0.01,2), IF(A652="***",MAX(B$31:B651)+0.01,0)))</f>
        <v>3.03</v>
      </c>
      <c r="C652" s="1035" t="s">
        <v>640</v>
      </c>
      <c r="D652" s="546"/>
      <c r="E652" s="546"/>
      <c r="F652" s="626"/>
      <c r="H652" s="626"/>
    </row>
    <row r="653" spans="1:8" s="604" customFormat="1">
      <c r="B653" s="500">
        <f>IF(A653="*",INT(MAX(B$31:B652)+1), IF(A653="**",ROUNDDOWN(MAX(B$31:B652)+0.01,2), IF(A653="***",MAX(B$31:B652)+0.01,0)))</f>
        <v>0</v>
      </c>
      <c r="C653" s="1035"/>
      <c r="D653" s="546"/>
      <c r="E653" s="546"/>
      <c r="F653" s="626"/>
      <c r="H653" s="626"/>
    </row>
    <row r="654" spans="1:8" s="604" customFormat="1">
      <c r="B654" s="500">
        <f>IF(A654="*",INT(MAX(B$31:B653)+1), IF(A654="**",ROUNDDOWN(MAX(B$31:B653)+0.01,2), IF(A654="***",MAX(B$31:B653)+0.01,0)))</f>
        <v>0</v>
      </c>
      <c r="C654" s="1035"/>
      <c r="D654" s="546"/>
      <c r="E654" s="546"/>
      <c r="F654" s="626"/>
      <c r="H654" s="626"/>
    </row>
    <row r="655" spans="1:8" s="604" customFormat="1">
      <c r="B655" s="500">
        <f>IF(A655="*",INT(MAX(B$31:B654)+1), IF(A655="**",ROUNDDOWN(MAX(B$31:B654)+0.01,2), IF(A655="***",MAX(B$31:B654)+0.01,0)))</f>
        <v>0</v>
      </c>
      <c r="C655" s="1035"/>
      <c r="D655" s="546"/>
      <c r="E655" s="546"/>
      <c r="F655" s="626"/>
      <c r="H655" s="626"/>
    </row>
    <row r="656" spans="1:8" s="604" customFormat="1">
      <c r="B656" s="500">
        <f>IF(A656="*",INT(MAX(B$31:B655)+1), IF(A656="**",ROUNDDOWN(MAX(B$31:B655)+0.01,2), IF(A656="***",MAX(B$31:B655)+0.01,0)))</f>
        <v>0</v>
      </c>
      <c r="C656" s="1035"/>
      <c r="D656" s="546"/>
      <c r="E656" s="546"/>
      <c r="F656" s="626"/>
      <c r="H656" s="626"/>
    </row>
    <row r="657" spans="1:8" s="504" customFormat="1">
      <c r="A657" s="563"/>
      <c r="B657" s="500">
        <f>IF(A657="*",INT(MAX(B$32:B658)+1), IF(A657="**",ROUNDDOWN(MAX(B$32:B658)+0.01,2), IF(A657="***",MAX(B$32:B658)+0.01,0)))</f>
        <v>0</v>
      </c>
      <c r="C657" s="568" t="s">
        <v>539</v>
      </c>
      <c r="D657" s="571"/>
      <c r="E657" s="572"/>
      <c r="F657" s="565"/>
      <c r="G657" s="567"/>
      <c r="H657" s="544"/>
    </row>
    <row r="658" spans="1:8" s="504" customFormat="1">
      <c r="A658" s="563"/>
      <c r="B658" s="500"/>
      <c r="C658" s="568"/>
      <c r="D658" s="571"/>
      <c r="E658" s="572"/>
      <c r="F658" s="565"/>
      <c r="G658" s="567"/>
      <c r="H658" s="544"/>
    </row>
    <row r="659" spans="1:8" s="604" customFormat="1" ht="15.75">
      <c r="B659" s="500"/>
      <c r="C659" s="618" t="s">
        <v>641</v>
      </c>
      <c r="D659" s="538"/>
      <c r="E659" s="539"/>
      <c r="F659" s="541"/>
      <c r="G659" s="540"/>
      <c r="H659" s="626"/>
    </row>
    <row r="660" spans="1:8" s="604" customFormat="1" ht="15.75" customHeight="1">
      <c r="B660" s="500"/>
      <c r="C660" s="618" t="s">
        <v>770</v>
      </c>
      <c r="D660" s="538"/>
      <c r="E660" s="539"/>
      <c r="F660" s="541"/>
      <c r="G660" s="540"/>
      <c r="H660" s="626"/>
    </row>
    <row r="661" spans="1:8" s="604" customFormat="1" ht="15.75" customHeight="1">
      <c r="B661" s="500"/>
      <c r="C661" s="618" t="s">
        <v>771</v>
      </c>
      <c r="D661" s="538"/>
      <c r="E661" s="539"/>
      <c r="F661" s="541"/>
      <c r="G661" s="540"/>
      <c r="H661" s="626"/>
    </row>
    <row r="662" spans="1:8" s="604" customFormat="1" ht="15.75">
      <c r="B662" s="500"/>
      <c r="C662" s="618" t="s">
        <v>642</v>
      </c>
      <c r="D662" s="538"/>
      <c r="E662" s="539"/>
      <c r="F662" s="541"/>
      <c r="G662" s="540"/>
      <c r="H662" s="626"/>
    </row>
    <row r="663" spans="1:8" s="604" customFormat="1" ht="15.75" customHeight="1">
      <c r="B663" s="500"/>
      <c r="C663" s="618" t="s">
        <v>772</v>
      </c>
      <c r="D663" s="538"/>
      <c r="E663" s="539"/>
      <c r="F663" s="541"/>
      <c r="G663" s="540"/>
      <c r="H663" s="626"/>
    </row>
    <row r="664" spans="1:8" s="604" customFormat="1">
      <c r="B664" s="500"/>
      <c r="C664" s="618" t="s">
        <v>773</v>
      </c>
      <c r="D664" s="538"/>
      <c r="E664" s="539"/>
      <c r="F664" s="541"/>
      <c r="G664" s="540"/>
      <c r="H664" s="626"/>
    </row>
    <row r="665" spans="1:8" s="604" customFormat="1" ht="12" customHeight="1">
      <c r="B665" s="500"/>
      <c r="C665" s="618" t="s">
        <v>774</v>
      </c>
      <c r="D665" s="538"/>
      <c r="E665" s="539"/>
      <c r="F665" s="541"/>
      <c r="G665" s="540"/>
      <c r="H665" s="626"/>
    </row>
    <row r="666" spans="1:8" s="604" customFormat="1">
      <c r="B666" s="500"/>
      <c r="C666" s="618" t="s">
        <v>775</v>
      </c>
      <c r="D666" s="538"/>
      <c r="E666" s="539"/>
      <c r="F666" s="541"/>
      <c r="G666" s="540"/>
      <c r="H666" s="626"/>
    </row>
    <row r="667" spans="1:8" s="604" customFormat="1">
      <c r="B667" s="500"/>
      <c r="C667" s="618" t="s">
        <v>776</v>
      </c>
      <c r="D667" s="538"/>
      <c r="E667" s="539"/>
      <c r="F667" s="541"/>
      <c r="G667" s="540"/>
      <c r="H667" s="626"/>
    </row>
    <row r="668" spans="1:8" s="604" customFormat="1">
      <c r="B668" s="500"/>
      <c r="C668" s="618" t="s">
        <v>777</v>
      </c>
      <c r="D668" s="538"/>
      <c r="E668" s="539"/>
      <c r="F668" s="541"/>
      <c r="G668" s="540"/>
      <c r="H668" s="626"/>
    </row>
    <row r="669" spans="1:8" s="604" customFormat="1">
      <c r="B669" s="500"/>
      <c r="C669" s="618" t="s">
        <v>621</v>
      </c>
      <c r="D669" s="538"/>
      <c r="E669" s="539"/>
      <c r="F669" s="541"/>
      <c r="G669" s="540"/>
      <c r="H669" s="626"/>
    </row>
    <row r="670" spans="1:8" s="604" customFormat="1">
      <c r="B670" s="500"/>
      <c r="C670" s="618" t="s">
        <v>643</v>
      </c>
      <c r="D670" s="538"/>
      <c r="E670" s="539"/>
      <c r="F670" s="541"/>
      <c r="G670" s="540"/>
      <c r="H670" s="626"/>
    </row>
    <row r="671" spans="1:8" s="604" customFormat="1">
      <c r="B671" s="500"/>
      <c r="C671" s="618" t="s">
        <v>778</v>
      </c>
      <c r="D671" s="538"/>
      <c r="E671" s="539"/>
      <c r="F671" s="541"/>
      <c r="G671" s="540"/>
      <c r="H671" s="626"/>
    </row>
    <row r="672" spans="1:8" s="604" customFormat="1">
      <c r="B672" s="500"/>
      <c r="C672" s="618" t="s">
        <v>779</v>
      </c>
      <c r="D672" s="538"/>
      <c r="E672" s="539"/>
      <c r="F672" s="541"/>
      <c r="G672" s="540"/>
      <c r="H672" s="626"/>
    </row>
    <row r="673" spans="1:8" s="604" customFormat="1">
      <c r="B673" s="500"/>
      <c r="C673" s="618" t="s">
        <v>780</v>
      </c>
      <c r="D673" s="538"/>
      <c r="E673" s="539"/>
      <c r="F673" s="541"/>
      <c r="G673" s="540"/>
      <c r="H673" s="626"/>
    </row>
    <row r="674" spans="1:8" s="604" customFormat="1">
      <c r="B674" s="500"/>
      <c r="C674" s="618" t="s">
        <v>781</v>
      </c>
      <c r="D674" s="538"/>
      <c r="E674" s="539"/>
      <c r="F674" s="541"/>
      <c r="G674" s="540"/>
      <c r="H674" s="626"/>
    </row>
    <row r="675" spans="1:8" s="604" customFormat="1">
      <c r="B675" s="500"/>
      <c r="C675" s="618" t="s">
        <v>782</v>
      </c>
      <c r="D675" s="538"/>
      <c r="E675" s="539"/>
      <c r="F675" s="541"/>
      <c r="G675" s="540"/>
      <c r="H675" s="626"/>
    </row>
    <row r="676" spans="1:8" s="604" customFormat="1">
      <c r="B676" s="500"/>
      <c r="C676" s="618" t="s">
        <v>644</v>
      </c>
      <c r="D676" s="538"/>
      <c r="E676" s="539"/>
      <c r="F676" s="541"/>
      <c r="G676" s="540"/>
      <c r="H676" s="626"/>
    </row>
    <row r="677" spans="1:8" s="604" customFormat="1">
      <c r="B677" s="500"/>
      <c r="C677" s="618" t="s">
        <v>645</v>
      </c>
      <c r="D677" s="538"/>
      <c r="E677" s="539"/>
      <c r="F677" s="541"/>
      <c r="G677" s="540"/>
      <c r="H677" s="626"/>
    </row>
    <row r="678" spans="1:8" s="604" customFormat="1">
      <c r="B678" s="500"/>
      <c r="C678" s="618" t="s">
        <v>783</v>
      </c>
      <c r="D678" s="538"/>
      <c r="E678" s="539"/>
      <c r="F678" s="541"/>
      <c r="G678" s="540"/>
      <c r="H678" s="626"/>
    </row>
    <row r="679" spans="1:8" s="604" customFormat="1">
      <c r="B679" s="500"/>
      <c r="C679" s="618" t="s">
        <v>784</v>
      </c>
      <c r="D679" s="538"/>
      <c r="E679" s="539"/>
      <c r="F679" s="541"/>
      <c r="G679" s="540"/>
      <c r="H679" s="626"/>
    </row>
    <row r="680" spans="1:8" s="604" customFormat="1">
      <c r="B680" s="500"/>
      <c r="C680" s="628"/>
      <c r="D680" s="538"/>
      <c r="E680" s="539"/>
      <c r="F680" s="541"/>
      <c r="G680" s="540"/>
      <c r="H680" s="626"/>
    </row>
    <row r="681" spans="1:8" s="604" customFormat="1" ht="13.15" customHeight="1">
      <c r="B681" s="500">
        <f>IF(A681="*",INT(MAX(B$31:B680)+1), IF(A681="**",ROUNDDOWN(MAX(B$31:B680)+0.01,2), IF(A681="***",MAX(B$31:B680)+0.01,0)))</f>
        <v>0</v>
      </c>
      <c r="C681" s="1038" t="s">
        <v>626</v>
      </c>
      <c r="D681" s="546"/>
      <c r="E681" s="546"/>
      <c r="F681" s="626"/>
      <c r="H681" s="626"/>
    </row>
    <row r="682" spans="1:8" s="604" customFormat="1">
      <c r="B682" s="500">
        <f>IF(A682="*",INT(MAX(B$31:B681)+1), IF(A682="**",ROUNDDOWN(MAX(B$31:B681)+0.01,2), IF(A682="***",MAX(B$31:B681)+0.01,0)))</f>
        <v>0</v>
      </c>
      <c r="C682" s="1038"/>
      <c r="D682" s="546"/>
      <c r="E682" s="546"/>
      <c r="F682" s="626"/>
      <c r="H682" s="626"/>
    </row>
    <row r="683" spans="1:8" s="604" customFormat="1">
      <c r="B683" s="500">
        <f>IF(A683="*",INT(MAX(B$31:B682)+1), IF(A683="**",ROUNDDOWN(MAX(B$31:B682)+0.01,2), IF(A683="***",MAX(B$31:B682)+0.01,0)))</f>
        <v>0</v>
      </c>
      <c r="C683" s="1038"/>
      <c r="D683" s="546"/>
      <c r="E683" s="546"/>
      <c r="F683" s="626"/>
      <c r="H683" s="626"/>
    </row>
    <row r="684" spans="1:8" s="604" customFormat="1">
      <c r="B684" s="500">
        <f>IF(A684="*",INT(MAX(B$31:B683)+1), IF(A684="**",ROUNDDOWN(MAX(B$31:B683)+0.01,2), IF(A684="***",MAX(B$31:B683)+0.01,0)))</f>
        <v>0</v>
      </c>
      <c r="C684" s="1038"/>
      <c r="D684" s="546"/>
      <c r="E684" s="546"/>
      <c r="F684" s="626"/>
      <c r="H684" s="626"/>
    </row>
    <row r="685" spans="1:8" s="604" customFormat="1">
      <c r="B685" s="500">
        <f>IF(A685="*",INT(MAX(B$31:B684)+1), IF(A685="**",ROUNDDOWN(MAX(B$31:B684)+0.01,2), IF(A685="***",MAX(B$31:B684)+0.01,0)))</f>
        <v>0</v>
      </c>
      <c r="C685" s="1038"/>
      <c r="D685" s="546"/>
      <c r="E685" s="546"/>
      <c r="F685" s="626"/>
      <c r="H685" s="626"/>
    </row>
    <row r="686" spans="1:8" s="604" customFormat="1">
      <c r="B686" s="500">
        <f>IF(A686="*",INT(MAX(B$31:B685)+1), IF(A686="**",ROUNDDOWN(MAX(B$31:B685)+0.01,2), IF(A686="***",MAX(B$31:B685)+0.01,0)))</f>
        <v>0</v>
      </c>
      <c r="C686" s="1038"/>
      <c r="D686" s="546"/>
      <c r="E686" s="546"/>
      <c r="F686" s="626"/>
      <c r="H686" s="626"/>
    </row>
    <row r="687" spans="1:8" s="604" customFormat="1">
      <c r="B687" s="500">
        <f>IF(A687="*",INT(MAX(B$31:B686)+1), IF(A687="**",ROUNDDOWN(MAX(B$31:B686)+0.01,2), IF(A687="***",MAX(B$31:B686)+0.01,0)))</f>
        <v>0</v>
      </c>
      <c r="C687" s="1038"/>
      <c r="D687" s="546"/>
      <c r="E687" s="546"/>
      <c r="F687" s="626"/>
      <c r="H687" s="626"/>
    </row>
    <row r="688" spans="1:8" s="504" customFormat="1">
      <c r="A688" s="563"/>
      <c r="B688" s="500">
        <f>IF(A688="*",INT(MAX(B$32:B689)+1), IF(A688="**",ROUNDDOWN(MAX(B$32:B689)+0.01,2), IF(A688="***",MAX(B$32:B689)+0.01,0)))</f>
        <v>0</v>
      </c>
      <c r="C688" s="568" t="s">
        <v>539</v>
      </c>
      <c r="D688" s="571"/>
      <c r="E688" s="572"/>
      <c r="F688" s="565"/>
      <c r="G688" s="567"/>
      <c r="H688" s="544"/>
    </row>
    <row r="689" spans="1:15" s="504" customFormat="1">
      <c r="A689" s="563"/>
      <c r="B689" s="500"/>
      <c r="C689" s="568"/>
      <c r="D689" s="571"/>
      <c r="E689" s="572"/>
      <c r="F689" s="565"/>
      <c r="G689" s="567"/>
      <c r="H689" s="544"/>
    </row>
    <row r="690" spans="1:15" s="604" customFormat="1" ht="15.75">
      <c r="B690" s="500"/>
      <c r="C690" s="629" t="s">
        <v>636</v>
      </c>
      <c r="D690" s="546"/>
      <c r="E690" s="546"/>
      <c r="F690" s="626"/>
      <c r="H690" s="626"/>
    </row>
    <row r="691" spans="1:15" s="604" customFormat="1" ht="15.75">
      <c r="B691" s="500"/>
      <c r="C691" s="629" t="s">
        <v>637</v>
      </c>
      <c r="D691" s="546"/>
      <c r="E691" s="546"/>
      <c r="F691" s="626"/>
      <c r="H691" s="626"/>
    </row>
    <row r="692" spans="1:15" s="604" customFormat="1">
      <c r="B692" s="500"/>
      <c r="C692" s="630" t="s">
        <v>633</v>
      </c>
      <c r="D692" s="546"/>
      <c r="E692" s="546"/>
      <c r="F692" s="626"/>
      <c r="H692" s="626"/>
    </row>
    <row r="693" spans="1:15" s="604" customFormat="1">
      <c r="B693" s="500"/>
      <c r="C693" s="627" t="s">
        <v>638</v>
      </c>
      <c r="D693" s="546"/>
      <c r="E693" s="546"/>
      <c r="F693" s="626"/>
      <c r="H693" s="626"/>
    </row>
    <row r="694" spans="1:15" s="604" customFormat="1">
      <c r="B694" s="500"/>
      <c r="C694" s="627" t="s">
        <v>639</v>
      </c>
      <c r="D694" s="546"/>
      <c r="E694" s="546"/>
      <c r="F694" s="626"/>
      <c r="H694" s="626"/>
    </row>
    <row r="695" spans="1:15" s="604" customFormat="1" ht="12.75" customHeight="1">
      <c r="B695" s="500"/>
      <c r="C695" s="618" t="s">
        <v>768</v>
      </c>
      <c r="D695" s="546"/>
      <c r="E695" s="546"/>
      <c r="F695" s="626"/>
      <c r="H695" s="626"/>
    </row>
    <row r="696" spans="1:15" s="604" customFormat="1">
      <c r="B696" s="500"/>
      <c r="C696" s="627" t="s">
        <v>761</v>
      </c>
      <c r="D696" s="546"/>
      <c r="E696" s="546"/>
      <c r="F696" s="626"/>
      <c r="H696" s="626"/>
    </row>
    <row r="697" spans="1:15" s="604" customFormat="1" ht="25.5">
      <c r="B697" s="500"/>
      <c r="C697" s="627" t="s">
        <v>785</v>
      </c>
      <c r="D697" s="546"/>
      <c r="E697" s="546"/>
      <c r="F697" s="626"/>
      <c r="H697" s="626"/>
    </row>
    <row r="698" spans="1:15" s="604" customFormat="1">
      <c r="B698" s="500"/>
      <c r="C698" s="627" t="s">
        <v>763</v>
      </c>
      <c r="D698" s="538"/>
      <c r="E698" s="539"/>
      <c r="F698" s="541"/>
      <c r="G698" s="540"/>
      <c r="H698" s="626"/>
    </row>
    <row r="699" spans="1:15" s="604" customFormat="1">
      <c r="B699" s="500"/>
      <c r="C699" s="631" t="s">
        <v>630</v>
      </c>
      <c r="D699" s="519" t="s">
        <v>523</v>
      </c>
      <c r="E699" s="520">
        <v>1</v>
      </c>
      <c r="F699" s="535">
        <v>0</v>
      </c>
      <c r="G699" s="536"/>
      <c r="H699" s="626"/>
    </row>
    <row r="700" spans="1:15" s="604" customFormat="1">
      <c r="B700" s="500"/>
      <c r="C700" s="628"/>
      <c r="D700" s="538"/>
      <c r="E700" s="539"/>
      <c r="F700" s="541"/>
      <c r="G700" s="540"/>
      <c r="H700" s="626"/>
    </row>
    <row r="701" spans="1:15" s="632" customFormat="1" ht="12.75" customHeight="1">
      <c r="A701" s="632" t="s">
        <v>515</v>
      </c>
      <c r="B701" s="534">
        <f>IF(A701="*",INT(MAX(B$32:B537)+1), IF(A701="**",ROUNDDOWN(MAX(B$32:B537)+0.01,2), IF(A701="***",MAX(B$32:B537)+0.01,0)))</f>
        <v>3.02</v>
      </c>
      <c r="C701" s="1038" t="s">
        <v>646</v>
      </c>
      <c r="D701" s="546"/>
      <c r="E701" s="546"/>
      <c r="F701" s="619"/>
      <c r="G701" s="633"/>
      <c r="H701" s="619"/>
      <c r="J701" s="633"/>
      <c r="K701" s="633"/>
      <c r="L701" s="633"/>
      <c r="M701" s="633"/>
      <c r="N701" s="633"/>
      <c r="O701" s="633"/>
    </row>
    <row r="702" spans="1:15" s="632" customFormat="1">
      <c r="B702" s="534">
        <f>IF(A702="*",INT(MAX(B$32:B701)+1), IF(A702="**",ROUNDDOWN(MAX(B$32:B701)+0.01,2), IF(A702="***",MAX(B$32:B701)+0.01,0)))</f>
        <v>0</v>
      </c>
      <c r="C702" s="1038"/>
      <c r="D702" s="546"/>
      <c r="E702" s="546"/>
      <c r="F702" s="619"/>
      <c r="G702" s="633"/>
      <c r="H702" s="619"/>
      <c r="J702" s="633"/>
      <c r="K702" s="633"/>
      <c r="L702" s="633"/>
      <c r="M702" s="633"/>
      <c r="N702" s="633"/>
      <c r="O702" s="633"/>
    </row>
    <row r="703" spans="1:15" s="632" customFormat="1">
      <c r="B703" s="534">
        <f>IF(A703="*",INT(MAX(B$32:B702)+1), IF(A703="**",ROUNDDOWN(MAX(B$32:B702)+0.01,2), IF(A703="***",MAX(B$32:B702)+0.01,0)))</f>
        <v>0</v>
      </c>
      <c r="C703" s="1038"/>
      <c r="D703" s="546"/>
      <c r="E703" s="546"/>
      <c r="F703" s="619"/>
      <c r="G703" s="633"/>
      <c r="H703" s="619"/>
      <c r="J703" s="633"/>
      <c r="K703" s="633"/>
      <c r="L703" s="633"/>
      <c r="M703" s="633"/>
      <c r="N703" s="633"/>
      <c r="O703" s="633"/>
    </row>
    <row r="704" spans="1:15" s="604" customFormat="1">
      <c r="B704" s="500">
        <f>IF(A704="*",INT(MAX(B$32:B703)+1), IF(A704="**",ROUNDDOWN(MAX(B$32:B703)+0.01,2), IF(A704="***",MAX(B$32:B703)+0.01,0)))</f>
        <v>0</v>
      </c>
      <c r="C704" s="1038"/>
      <c r="D704" s="546"/>
      <c r="E704" s="546"/>
      <c r="F704" s="602"/>
      <c r="G704" s="603"/>
      <c r="H704" s="602"/>
      <c r="J704" s="603"/>
      <c r="K704" s="603"/>
      <c r="L704" s="603"/>
      <c r="M704" s="603"/>
      <c r="N704" s="603"/>
      <c r="O704" s="603"/>
    </row>
    <row r="705" spans="1:256" s="604" customFormat="1">
      <c r="B705" s="500">
        <f>IF(A705="*",INT(MAX(B$32:B704)+1), IF(A705="**",ROUNDDOWN(MAX(B$32:B704)+0.01,2), IF(A705="***",MAX(B$32:B704)+0.01,0)))</f>
        <v>0</v>
      </c>
      <c r="C705" s="1038"/>
      <c r="D705" s="546"/>
      <c r="E705" s="546"/>
      <c r="F705" s="602"/>
      <c r="G705" s="603"/>
      <c r="H705" s="602"/>
      <c r="J705" s="603"/>
      <c r="K705" s="603"/>
      <c r="L705" s="603"/>
      <c r="M705" s="603"/>
      <c r="N705" s="603"/>
      <c r="O705" s="603"/>
    </row>
    <row r="706" spans="1:256" s="604" customFormat="1">
      <c r="B706" s="500">
        <f>IF(A706="*",INT(MAX(B$32:B705)+1), IF(A706="**",ROUNDDOWN(MAX(B$32:B705)+0.01,2), IF(A706="***",MAX(B$32:B705)+0.01,0)))</f>
        <v>0</v>
      </c>
      <c r="C706" s="1038"/>
      <c r="D706" s="546"/>
      <c r="E706" s="546"/>
      <c r="F706" s="602"/>
      <c r="G706" s="603"/>
      <c r="H706" s="602"/>
      <c r="J706" s="603"/>
      <c r="K706" s="603"/>
      <c r="L706" s="603"/>
      <c r="M706" s="603"/>
      <c r="N706" s="603"/>
      <c r="O706" s="603"/>
    </row>
    <row r="707" spans="1:256" ht="12.75" customHeight="1">
      <c r="A707" s="481"/>
      <c r="B707" s="500">
        <f>IF(A707="*",INT(MAX(B$32:B706)+1), IF(A707="**",ROUNDDOWN(MAX(B$32:B706)+0.01,2), IF(A707="***",MAX(B$32:B706)+0.01,0)))</f>
        <v>0</v>
      </c>
      <c r="C707" s="1034" t="s">
        <v>647</v>
      </c>
      <c r="D707" s="524"/>
      <c r="E707" s="524"/>
      <c r="F707" s="483"/>
      <c r="G707" s="517">
        <f>IF(N(D707)=0,0,"Kn")</f>
        <v>0</v>
      </c>
      <c r="H707" s="467">
        <f>G707</f>
        <v>0</v>
      </c>
    </row>
    <row r="708" spans="1:256">
      <c r="A708" s="481"/>
      <c r="B708" s="500">
        <f>IF(A708="*",INT(MAX(B$32:B707)+1), IF(A708="**",ROUNDDOWN(MAX(B$32:B707)+0.01,2), IF(A708="***",MAX(B$32:B707)+0.01,0)))</f>
        <v>0</v>
      </c>
      <c r="C708" s="1034"/>
      <c r="D708" s="524"/>
      <c r="E708" s="524"/>
      <c r="F708" s="483"/>
      <c r="G708" s="517">
        <f>IF(N(D708)=0,0,"Kn")</f>
        <v>0</v>
      </c>
      <c r="H708" s="467">
        <f>G708</f>
        <v>0</v>
      </c>
    </row>
    <row r="709" spans="1:256">
      <c r="A709" s="481"/>
      <c r="B709" s="500">
        <f>IF(A709="*",INT(MAX(B$32:B708)+1), IF(A709="**",ROUNDDOWN(MAX(B$32:B708)+0.01,2), IF(A709="***",MAX(B$32:B708)+0.01,0)))</f>
        <v>0</v>
      </c>
      <c r="C709" s="1034"/>
      <c r="D709" s="524"/>
      <c r="E709" s="524"/>
      <c r="F709" s="483"/>
      <c r="G709" s="517">
        <f>IF(N(D709)=0,0,"Kn")</f>
        <v>0</v>
      </c>
      <c r="H709" s="467">
        <f>G709</f>
        <v>0</v>
      </c>
    </row>
    <row r="710" spans="1:256">
      <c r="A710" s="481"/>
      <c r="B710" s="500">
        <f>IF(A710="*",INT(MAX(B$32:B709)+1), IF(A710="**",ROUNDDOWN(MAX(B$32:B709)+0.01,2), IF(A710="***",MAX(B$32:B709)+0.01,0)))</f>
        <v>0</v>
      </c>
      <c r="C710" s="1034"/>
      <c r="D710" s="524"/>
      <c r="E710" s="524"/>
      <c r="F710" s="483"/>
      <c r="G710" s="517">
        <f>IF(N(D710)=0,0,"Kn")</f>
        <v>0</v>
      </c>
      <c r="H710" s="467">
        <f>G710</f>
        <v>0</v>
      </c>
    </row>
    <row r="711" spans="1:256" s="604" customFormat="1">
      <c r="B711" s="500">
        <f>IF(A711="*",INT(MAX(B$32:B710)+1), IF(A711="**",ROUNDDOWN(MAX(B$32:B710)+0.01,2), IF(A711="***",MAX(B$32:B710)+0.01,0)))</f>
        <v>0</v>
      </c>
      <c r="C711" s="546" t="s">
        <v>648</v>
      </c>
      <c r="D711" s="519" t="s">
        <v>217</v>
      </c>
      <c r="E711" s="520">
        <v>120</v>
      </c>
      <c r="F711" s="521">
        <v>0</v>
      </c>
      <c r="G711" s="522"/>
      <c r="H711" s="602"/>
      <c r="J711" s="603"/>
      <c r="K711" s="603"/>
    </row>
    <row r="712" spans="1:256" s="604" customFormat="1">
      <c r="B712" s="500">
        <f>IF(A712="*",INT(MAX(B$32:B710)+1), IF(A712="**",ROUNDDOWN(MAX(B$32:B710)+0.01,2), IF(A712="***",MAX(B$32:B710)+0.01,0)))</f>
        <v>0</v>
      </c>
      <c r="C712" s="546" t="s">
        <v>649</v>
      </c>
      <c r="D712" s="519" t="s">
        <v>217</v>
      </c>
      <c r="E712" s="520">
        <v>40</v>
      </c>
      <c r="F712" s="521">
        <v>0</v>
      </c>
      <c r="G712" s="522"/>
      <c r="H712" s="602"/>
      <c r="J712" s="603"/>
      <c r="K712" s="603"/>
    </row>
    <row r="713" spans="1:256" s="604" customFormat="1">
      <c r="B713" s="500">
        <f>IF(A713="*",INT(MAX(B$32:B711)+1), IF(A713="**",ROUNDDOWN(MAX(B$32:B711)+0.01,2), IF(A713="***",MAX(B$32:B711)+0.01,0)))</f>
        <v>0</v>
      </c>
      <c r="C713" s="546" t="s">
        <v>650</v>
      </c>
      <c r="D713" s="519" t="s">
        <v>217</v>
      </c>
      <c r="E713" s="520">
        <v>80</v>
      </c>
      <c r="F713" s="521">
        <v>0</v>
      </c>
      <c r="G713" s="522"/>
      <c r="H713" s="602"/>
      <c r="J713" s="603"/>
      <c r="K713" s="603"/>
    </row>
    <row r="714" spans="1:256" s="604" customFormat="1">
      <c r="B714" s="500">
        <f>IF(A714="*",INT(MAX(B$32:B713)+1), IF(A714="**",ROUNDDOWN(MAX(B$32:B713)+0.01,2), IF(A714="***",MAX(B$32:B713)+0.01,0)))</f>
        <v>0</v>
      </c>
      <c r="C714" s="546"/>
      <c r="F714" s="602"/>
      <c r="G714" s="603"/>
      <c r="H714" s="602"/>
      <c r="J714" s="603"/>
      <c r="K714" s="603"/>
    </row>
    <row r="715" spans="1:256" s="497" customFormat="1" ht="12.75" customHeight="1">
      <c r="A715" s="498" t="s">
        <v>515</v>
      </c>
      <c r="B715" s="500">
        <f>IF(A715="*",INT(MAX(B$32:B714)+1), IF(A715="**",ROUNDDOWN(MAX(B$32:B714)+0.01,2), IF(A715="***",MAX(B$32:B714)+0.01,0)))</f>
        <v>3.04</v>
      </c>
      <c r="C715" s="1034" t="s">
        <v>651</v>
      </c>
      <c r="D715" s="524"/>
      <c r="E715" s="524"/>
      <c r="F715" s="499"/>
      <c r="G715" s="523">
        <f>IF(N(D715)=0,0,"Kn")</f>
        <v>0</v>
      </c>
      <c r="H715" s="499">
        <f>IF(N(D715)=0,0,F715*D715)</f>
        <v>0</v>
      </c>
    </row>
    <row r="716" spans="1:256" s="497" customFormat="1">
      <c r="A716" s="498"/>
      <c r="B716" s="500">
        <f>IF(A716="*",INT(MAX(B$32:B715)+1), IF(A716="**",ROUNDDOWN(MAX(B$32:B715)+0.01,2), IF(A716="***",MAX(B$32:B715)+0.01,0)))</f>
        <v>0</v>
      </c>
      <c r="C716" s="1034"/>
      <c r="D716" s="519" t="s">
        <v>469</v>
      </c>
      <c r="E716" s="520">
        <v>12</v>
      </c>
      <c r="F716" s="521">
        <v>0</v>
      </c>
      <c r="G716" s="522"/>
      <c r="H716" s="499"/>
    </row>
    <row r="717" spans="1:256" s="497" customFormat="1">
      <c r="A717" s="498"/>
      <c r="B717" s="500">
        <f>IF(A717="*",INT(MAX(B$32:B716)+1), IF(A717="**",ROUNDDOWN(MAX(B$32:B716)+0.01,2), IF(A717="***",MAX(B$32:B716)+0.01,0)))</f>
        <v>0</v>
      </c>
      <c r="C717" s="524"/>
      <c r="D717" s="538"/>
      <c r="E717" s="539"/>
      <c r="F717" s="478"/>
      <c r="G717" s="540"/>
      <c r="H717" s="499"/>
    </row>
    <row r="718" spans="1:256" s="471" customFormat="1" ht="13.35" customHeight="1">
      <c r="A718" s="469" t="s">
        <v>515</v>
      </c>
      <c r="B718" s="500">
        <f>IF(A718="*",INT(MAX(B$32:B717)+1), IF(A718="**",ROUNDDOWN(MAX(B$32:B717)+0.01,2), IF(A718="***",MAX(B$32:B717)+0.01,0)))</f>
        <v>3.05</v>
      </c>
      <c r="C718" s="1034" t="s">
        <v>652</v>
      </c>
      <c r="D718" s="605"/>
      <c r="E718" s="605"/>
      <c r="F718" s="467"/>
      <c r="G718" s="592"/>
      <c r="H718" s="467"/>
      <c r="I718" s="469"/>
      <c r="J718" s="469"/>
      <c r="K718" s="469"/>
      <c r="L718" s="469"/>
      <c r="M718" s="469"/>
      <c r="N718" s="469"/>
      <c r="O718" s="469"/>
      <c r="P718" s="469"/>
      <c r="Q718" s="469"/>
      <c r="R718" s="469"/>
      <c r="S718" s="469"/>
      <c r="T718" s="469"/>
      <c r="U718" s="469"/>
      <c r="V718" s="469"/>
      <c r="W718" s="469"/>
      <c r="X718" s="469"/>
      <c r="Y718" s="469"/>
      <c r="Z718" s="469"/>
      <c r="AA718" s="469"/>
      <c r="AB718" s="469"/>
      <c r="AC718" s="469"/>
      <c r="AD718" s="469"/>
      <c r="AE718" s="469"/>
      <c r="AF718" s="469"/>
      <c r="AG718" s="469"/>
      <c r="AH718" s="469"/>
      <c r="AI718" s="469"/>
      <c r="AJ718" s="469"/>
      <c r="AK718" s="469"/>
      <c r="AL718" s="469"/>
      <c r="AM718" s="469"/>
      <c r="AN718" s="469"/>
      <c r="AO718" s="469"/>
      <c r="AP718" s="469"/>
      <c r="AQ718" s="469"/>
      <c r="AR718" s="469"/>
      <c r="AS718" s="469"/>
      <c r="AT718" s="469"/>
      <c r="AU718" s="469"/>
      <c r="AV718" s="469"/>
      <c r="AW718" s="469"/>
      <c r="AX718" s="469"/>
      <c r="AY718" s="469"/>
      <c r="AZ718" s="469"/>
      <c r="BA718" s="469"/>
      <c r="BB718" s="469"/>
      <c r="BC718" s="469"/>
      <c r="BD718" s="469"/>
      <c r="BE718" s="469"/>
      <c r="BF718" s="469"/>
      <c r="BG718" s="469"/>
      <c r="BH718" s="469"/>
      <c r="BI718" s="469"/>
      <c r="BJ718" s="469"/>
      <c r="BK718" s="469"/>
      <c r="BL718" s="469"/>
      <c r="BM718" s="469"/>
      <c r="BN718" s="469"/>
      <c r="BO718" s="469"/>
      <c r="BP718" s="469"/>
      <c r="BQ718" s="469"/>
      <c r="BR718" s="469"/>
      <c r="BS718" s="469"/>
      <c r="BT718" s="469"/>
      <c r="BU718" s="469"/>
      <c r="BV718" s="469"/>
      <c r="BW718" s="469"/>
      <c r="BX718" s="469"/>
      <c r="BY718" s="469"/>
      <c r="BZ718" s="469"/>
      <c r="CA718" s="469"/>
      <c r="CB718" s="469"/>
      <c r="CC718" s="469"/>
      <c r="CD718" s="469"/>
      <c r="CE718" s="469"/>
      <c r="CF718" s="469"/>
      <c r="CG718" s="469"/>
      <c r="CH718" s="469"/>
      <c r="CI718" s="469"/>
      <c r="CJ718" s="469"/>
      <c r="CK718" s="469"/>
      <c r="CL718" s="469"/>
      <c r="CM718" s="469"/>
      <c r="CN718" s="469"/>
      <c r="CO718" s="469"/>
      <c r="CP718" s="469"/>
      <c r="CQ718" s="469"/>
      <c r="CR718" s="469"/>
      <c r="CS718" s="469"/>
      <c r="CT718" s="469"/>
      <c r="CU718" s="469"/>
      <c r="CV718" s="469"/>
      <c r="CW718" s="469"/>
      <c r="CX718" s="469"/>
      <c r="CY718" s="469"/>
      <c r="CZ718" s="469"/>
      <c r="DA718" s="469"/>
      <c r="DB718" s="469"/>
      <c r="DC718" s="469"/>
      <c r="DD718" s="469"/>
      <c r="DE718" s="469"/>
      <c r="DF718" s="469"/>
      <c r="DG718" s="469"/>
      <c r="DH718" s="469"/>
      <c r="DI718" s="469"/>
      <c r="DJ718" s="469"/>
      <c r="DK718" s="469"/>
      <c r="DL718" s="469"/>
      <c r="DM718" s="469"/>
      <c r="DN718" s="469"/>
      <c r="DO718" s="469"/>
      <c r="DP718" s="469"/>
      <c r="DQ718" s="469"/>
      <c r="DR718" s="469"/>
      <c r="DS718" s="469"/>
      <c r="DT718" s="469"/>
      <c r="DU718" s="469"/>
      <c r="DV718" s="469"/>
      <c r="DW718" s="469"/>
      <c r="DX718" s="469"/>
      <c r="DY718" s="469"/>
      <c r="DZ718" s="469"/>
      <c r="EA718" s="469"/>
      <c r="EB718" s="469"/>
      <c r="EC718" s="469"/>
      <c r="ED718" s="469"/>
      <c r="EE718" s="469"/>
      <c r="EF718" s="469"/>
      <c r="EG718" s="469"/>
      <c r="EH718" s="469"/>
      <c r="EI718" s="469"/>
      <c r="EJ718" s="469"/>
      <c r="EK718" s="469"/>
      <c r="EL718" s="469"/>
      <c r="EM718" s="469"/>
      <c r="EN718" s="469"/>
      <c r="EO718" s="469"/>
      <c r="EP718" s="469"/>
      <c r="EQ718" s="469"/>
      <c r="ER718" s="469"/>
      <c r="ES718" s="469"/>
      <c r="ET718" s="469"/>
      <c r="EU718" s="469"/>
      <c r="EV718" s="469"/>
      <c r="EW718" s="469"/>
      <c r="EX718" s="469"/>
      <c r="EY718" s="469"/>
      <c r="EZ718" s="469"/>
      <c r="FA718" s="469"/>
      <c r="FB718" s="469"/>
      <c r="FC718" s="469"/>
      <c r="FD718" s="469"/>
      <c r="FE718" s="469"/>
      <c r="FF718" s="469"/>
      <c r="FG718" s="469"/>
      <c r="FH718" s="469"/>
      <c r="FI718" s="469"/>
      <c r="FJ718" s="469"/>
      <c r="FK718" s="469"/>
      <c r="FL718" s="469"/>
      <c r="FM718" s="469"/>
      <c r="FN718" s="469"/>
      <c r="FO718" s="469"/>
      <c r="FP718" s="469"/>
      <c r="FQ718" s="469"/>
      <c r="FR718" s="469"/>
      <c r="FS718" s="469"/>
      <c r="FT718" s="469"/>
      <c r="FU718" s="469"/>
      <c r="FV718" s="469"/>
      <c r="FW718" s="469"/>
      <c r="FX718" s="469"/>
      <c r="FY718" s="469"/>
      <c r="FZ718" s="469"/>
      <c r="GA718" s="469"/>
      <c r="GB718" s="469"/>
      <c r="GC718" s="469"/>
      <c r="GD718" s="469"/>
      <c r="GE718" s="469"/>
      <c r="GF718" s="469"/>
      <c r="GG718" s="469"/>
      <c r="GH718" s="469"/>
      <c r="GI718" s="469"/>
      <c r="GJ718" s="469"/>
      <c r="GK718" s="469"/>
      <c r="GL718" s="469"/>
      <c r="GM718" s="469"/>
      <c r="GN718" s="469"/>
      <c r="GO718" s="469"/>
      <c r="GP718" s="469"/>
      <c r="GQ718" s="469"/>
      <c r="GR718" s="469"/>
      <c r="GS718" s="469"/>
      <c r="GT718" s="469"/>
      <c r="GU718" s="469"/>
      <c r="GV718" s="469"/>
      <c r="GW718" s="469"/>
      <c r="GX718" s="469"/>
      <c r="GY718" s="469"/>
      <c r="GZ718" s="469"/>
      <c r="HA718" s="469"/>
      <c r="HB718" s="469"/>
      <c r="HC718" s="469"/>
      <c r="HD718" s="469"/>
      <c r="HE718" s="469"/>
      <c r="HF718" s="469"/>
      <c r="HG718" s="469"/>
      <c r="HH718" s="469"/>
      <c r="HI718" s="469"/>
      <c r="HJ718" s="469"/>
      <c r="HK718" s="469"/>
      <c r="HL718" s="469"/>
      <c r="HM718" s="469"/>
      <c r="HN718" s="469"/>
      <c r="HO718" s="469"/>
      <c r="HP718" s="469"/>
      <c r="HQ718" s="469"/>
      <c r="HR718" s="469"/>
      <c r="HS718" s="469"/>
      <c r="HT718" s="469"/>
      <c r="HU718" s="469"/>
      <c r="HV718" s="469"/>
      <c r="HW718" s="469"/>
      <c r="HX718" s="469"/>
      <c r="HY718" s="469"/>
      <c r="HZ718" s="469"/>
      <c r="IA718" s="469"/>
      <c r="IB718" s="469"/>
      <c r="IC718" s="469"/>
      <c r="ID718" s="469"/>
      <c r="IE718" s="469"/>
      <c r="IF718" s="469"/>
      <c r="IG718" s="469"/>
      <c r="IH718" s="469"/>
      <c r="II718" s="469"/>
      <c r="IJ718" s="469"/>
      <c r="IK718" s="469"/>
      <c r="IL718" s="469"/>
      <c r="IM718" s="469"/>
      <c r="IN718" s="469"/>
      <c r="IO718" s="469"/>
      <c r="IP718" s="469"/>
      <c r="IQ718" s="469"/>
      <c r="IR718" s="469"/>
      <c r="IS718" s="469"/>
      <c r="IT718" s="469"/>
      <c r="IU718" s="469"/>
      <c r="IV718" s="469"/>
    </row>
    <row r="719" spans="1:256" s="471" customFormat="1" ht="12.75" customHeight="1">
      <c r="A719" s="469"/>
      <c r="B719" s="500">
        <f>IF(A719="*",INT(MAX(B$32:B718)+1), IF(A719="**",ROUNDDOWN(MAX(B$32:B718)+0.01,2), IF(A719="***",MAX(B$32:B718)+0.01,0)))</f>
        <v>0</v>
      </c>
      <c r="C719" s="1034"/>
      <c r="D719" s="519" t="s">
        <v>469</v>
      </c>
      <c r="E719" s="520">
        <v>12</v>
      </c>
      <c r="F719" s="521">
        <v>0</v>
      </c>
      <c r="G719" s="522"/>
      <c r="H719" s="467"/>
      <c r="I719" s="469"/>
      <c r="J719" s="469"/>
      <c r="K719" s="469"/>
      <c r="L719" s="469"/>
      <c r="M719" s="469"/>
      <c r="N719" s="469"/>
      <c r="O719" s="469"/>
      <c r="P719" s="469"/>
      <c r="Q719" s="469"/>
      <c r="R719" s="469"/>
      <c r="S719" s="469"/>
      <c r="T719" s="469"/>
      <c r="U719" s="469"/>
      <c r="V719" s="469"/>
      <c r="W719" s="469"/>
      <c r="X719" s="469"/>
      <c r="Y719" s="469"/>
      <c r="Z719" s="469"/>
      <c r="AA719" s="469"/>
      <c r="AB719" s="469"/>
      <c r="AC719" s="469"/>
      <c r="AD719" s="469"/>
      <c r="AE719" s="469"/>
      <c r="AF719" s="469"/>
      <c r="AG719" s="469"/>
      <c r="AH719" s="469"/>
      <c r="AI719" s="469"/>
      <c r="AJ719" s="469"/>
      <c r="AK719" s="469"/>
      <c r="AL719" s="469"/>
      <c r="AM719" s="469"/>
      <c r="AN719" s="469"/>
      <c r="AO719" s="469"/>
      <c r="AP719" s="469"/>
      <c r="AQ719" s="469"/>
      <c r="AR719" s="469"/>
      <c r="AS719" s="469"/>
      <c r="AT719" s="469"/>
      <c r="AU719" s="469"/>
      <c r="AV719" s="469"/>
      <c r="AW719" s="469"/>
      <c r="AX719" s="469"/>
      <c r="AY719" s="469"/>
      <c r="AZ719" s="469"/>
      <c r="BA719" s="469"/>
      <c r="BB719" s="469"/>
      <c r="BC719" s="469"/>
      <c r="BD719" s="469"/>
      <c r="BE719" s="469"/>
      <c r="BF719" s="469"/>
      <c r="BG719" s="469"/>
      <c r="BH719" s="469"/>
      <c r="BI719" s="469"/>
      <c r="BJ719" s="469"/>
      <c r="BK719" s="469"/>
      <c r="BL719" s="469"/>
      <c r="BM719" s="469"/>
      <c r="BN719" s="469"/>
      <c r="BO719" s="469"/>
      <c r="BP719" s="469"/>
      <c r="BQ719" s="469"/>
      <c r="BR719" s="469"/>
      <c r="BS719" s="469"/>
      <c r="BT719" s="469"/>
      <c r="BU719" s="469"/>
      <c r="BV719" s="469"/>
      <c r="BW719" s="469"/>
      <c r="BX719" s="469"/>
      <c r="BY719" s="469"/>
      <c r="BZ719" s="469"/>
      <c r="CA719" s="469"/>
      <c r="CB719" s="469"/>
      <c r="CC719" s="469"/>
      <c r="CD719" s="469"/>
      <c r="CE719" s="469"/>
      <c r="CF719" s="469"/>
      <c r="CG719" s="469"/>
      <c r="CH719" s="469"/>
      <c r="CI719" s="469"/>
      <c r="CJ719" s="469"/>
      <c r="CK719" s="469"/>
      <c r="CL719" s="469"/>
      <c r="CM719" s="469"/>
      <c r="CN719" s="469"/>
      <c r="CO719" s="469"/>
      <c r="CP719" s="469"/>
      <c r="CQ719" s="469"/>
      <c r="CR719" s="469"/>
      <c r="CS719" s="469"/>
      <c r="CT719" s="469"/>
      <c r="CU719" s="469"/>
      <c r="CV719" s="469"/>
      <c r="CW719" s="469"/>
      <c r="CX719" s="469"/>
      <c r="CY719" s="469"/>
      <c r="CZ719" s="469"/>
      <c r="DA719" s="469"/>
      <c r="DB719" s="469"/>
      <c r="DC719" s="469"/>
      <c r="DD719" s="469"/>
      <c r="DE719" s="469"/>
      <c r="DF719" s="469"/>
      <c r="DG719" s="469"/>
      <c r="DH719" s="469"/>
      <c r="DI719" s="469"/>
      <c r="DJ719" s="469"/>
      <c r="DK719" s="469"/>
      <c r="DL719" s="469"/>
      <c r="DM719" s="469"/>
      <c r="DN719" s="469"/>
      <c r="DO719" s="469"/>
      <c r="DP719" s="469"/>
      <c r="DQ719" s="469"/>
      <c r="DR719" s="469"/>
      <c r="DS719" s="469"/>
      <c r="DT719" s="469"/>
      <c r="DU719" s="469"/>
      <c r="DV719" s="469"/>
      <c r="DW719" s="469"/>
      <c r="DX719" s="469"/>
      <c r="DY719" s="469"/>
      <c r="DZ719" s="469"/>
      <c r="EA719" s="469"/>
      <c r="EB719" s="469"/>
      <c r="EC719" s="469"/>
      <c r="ED719" s="469"/>
      <c r="EE719" s="469"/>
      <c r="EF719" s="469"/>
      <c r="EG719" s="469"/>
      <c r="EH719" s="469"/>
      <c r="EI719" s="469"/>
      <c r="EJ719" s="469"/>
      <c r="EK719" s="469"/>
      <c r="EL719" s="469"/>
      <c r="EM719" s="469"/>
      <c r="EN719" s="469"/>
      <c r="EO719" s="469"/>
      <c r="EP719" s="469"/>
      <c r="EQ719" s="469"/>
      <c r="ER719" s="469"/>
      <c r="ES719" s="469"/>
      <c r="ET719" s="469"/>
      <c r="EU719" s="469"/>
      <c r="EV719" s="469"/>
      <c r="EW719" s="469"/>
      <c r="EX719" s="469"/>
      <c r="EY719" s="469"/>
      <c r="EZ719" s="469"/>
      <c r="FA719" s="469"/>
      <c r="FB719" s="469"/>
      <c r="FC719" s="469"/>
      <c r="FD719" s="469"/>
      <c r="FE719" s="469"/>
      <c r="FF719" s="469"/>
      <c r="FG719" s="469"/>
      <c r="FH719" s="469"/>
      <c r="FI719" s="469"/>
      <c r="FJ719" s="469"/>
      <c r="FK719" s="469"/>
      <c r="FL719" s="469"/>
      <c r="FM719" s="469"/>
      <c r="FN719" s="469"/>
      <c r="FO719" s="469"/>
      <c r="FP719" s="469"/>
      <c r="FQ719" s="469"/>
      <c r="FR719" s="469"/>
      <c r="FS719" s="469"/>
      <c r="FT719" s="469"/>
      <c r="FU719" s="469"/>
      <c r="FV719" s="469"/>
      <c r="FW719" s="469"/>
      <c r="FX719" s="469"/>
      <c r="FY719" s="469"/>
      <c r="FZ719" s="469"/>
      <c r="GA719" s="469"/>
      <c r="GB719" s="469"/>
      <c r="GC719" s="469"/>
      <c r="GD719" s="469"/>
      <c r="GE719" s="469"/>
      <c r="GF719" s="469"/>
      <c r="GG719" s="469"/>
      <c r="GH719" s="469"/>
      <c r="GI719" s="469"/>
      <c r="GJ719" s="469"/>
      <c r="GK719" s="469"/>
      <c r="GL719" s="469"/>
      <c r="GM719" s="469"/>
      <c r="GN719" s="469"/>
      <c r="GO719" s="469"/>
      <c r="GP719" s="469"/>
      <c r="GQ719" s="469"/>
      <c r="GR719" s="469"/>
      <c r="GS719" s="469"/>
      <c r="GT719" s="469"/>
      <c r="GU719" s="469"/>
      <c r="GV719" s="469"/>
      <c r="GW719" s="469"/>
      <c r="GX719" s="469"/>
      <c r="GY719" s="469"/>
      <c r="GZ719" s="469"/>
      <c r="HA719" s="469"/>
      <c r="HB719" s="469"/>
      <c r="HC719" s="469"/>
      <c r="HD719" s="469"/>
      <c r="HE719" s="469"/>
      <c r="HF719" s="469"/>
      <c r="HG719" s="469"/>
      <c r="HH719" s="469"/>
      <c r="HI719" s="469"/>
      <c r="HJ719" s="469"/>
      <c r="HK719" s="469"/>
      <c r="HL719" s="469"/>
      <c r="HM719" s="469"/>
      <c r="HN719" s="469"/>
      <c r="HO719" s="469"/>
      <c r="HP719" s="469"/>
      <c r="HQ719" s="469"/>
      <c r="HR719" s="469"/>
      <c r="HS719" s="469"/>
      <c r="HT719" s="469"/>
      <c r="HU719" s="469"/>
      <c r="HV719" s="469"/>
      <c r="HW719" s="469"/>
      <c r="HX719" s="469"/>
      <c r="HY719" s="469"/>
      <c r="HZ719" s="469"/>
      <c r="IA719" s="469"/>
      <c r="IB719" s="469"/>
      <c r="IC719" s="469"/>
      <c r="ID719" s="469"/>
      <c r="IE719" s="469"/>
      <c r="IF719" s="469"/>
      <c r="IG719" s="469"/>
      <c r="IH719" s="469"/>
      <c r="II719" s="469"/>
      <c r="IJ719" s="469"/>
      <c r="IK719" s="469"/>
      <c r="IL719" s="469"/>
      <c r="IM719" s="469"/>
      <c r="IN719" s="469"/>
      <c r="IO719" s="469"/>
      <c r="IP719" s="469"/>
      <c r="IQ719" s="469"/>
      <c r="IR719" s="469"/>
      <c r="IS719" s="469"/>
      <c r="IT719" s="469"/>
      <c r="IU719" s="469"/>
      <c r="IV719" s="469"/>
    </row>
    <row r="720" spans="1:256" s="471" customFormat="1">
      <c r="A720" s="469"/>
      <c r="B720" s="500">
        <f>IF(A720="*",INT(MAX(B$32:B719)+1), IF(A720="**",ROUNDDOWN(MAX(B$32:B719)+0.01,2), IF(A720="***",MAX(B$32:B719)+0.01,0)))</f>
        <v>0</v>
      </c>
      <c r="C720" s="605"/>
      <c r="D720" s="468"/>
      <c r="E720" s="592"/>
      <c r="F720" s="467"/>
      <c r="G720" s="592"/>
      <c r="H720" s="467"/>
      <c r="I720" s="469"/>
      <c r="J720" s="469"/>
      <c r="K720" s="469"/>
      <c r="L720" s="469"/>
      <c r="M720" s="469"/>
      <c r="N720" s="469"/>
      <c r="O720" s="469"/>
      <c r="P720" s="469"/>
      <c r="Q720" s="469"/>
      <c r="R720" s="469"/>
      <c r="S720" s="469"/>
      <c r="T720" s="469"/>
      <c r="U720" s="469"/>
      <c r="V720" s="469"/>
      <c r="W720" s="469"/>
      <c r="X720" s="469"/>
      <c r="Y720" s="469"/>
      <c r="Z720" s="469"/>
      <c r="AA720" s="469"/>
      <c r="AB720" s="469"/>
      <c r="AC720" s="469"/>
      <c r="AD720" s="469"/>
      <c r="AE720" s="469"/>
      <c r="AF720" s="469"/>
      <c r="AG720" s="469"/>
      <c r="AH720" s="469"/>
      <c r="AI720" s="469"/>
      <c r="AJ720" s="469"/>
      <c r="AK720" s="469"/>
      <c r="AL720" s="469"/>
      <c r="AM720" s="469"/>
      <c r="AN720" s="469"/>
      <c r="AO720" s="469"/>
      <c r="AP720" s="469"/>
      <c r="AQ720" s="469"/>
      <c r="AR720" s="469"/>
      <c r="AS720" s="469"/>
      <c r="AT720" s="469"/>
      <c r="AU720" s="469"/>
      <c r="AV720" s="469"/>
      <c r="AW720" s="469"/>
      <c r="AX720" s="469"/>
      <c r="AY720" s="469"/>
      <c r="AZ720" s="469"/>
      <c r="BA720" s="469"/>
      <c r="BB720" s="469"/>
      <c r="BC720" s="469"/>
      <c r="BD720" s="469"/>
      <c r="BE720" s="469"/>
      <c r="BF720" s="469"/>
      <c r="BG720" s="469"/>
      <c r="BH720" s="469"/>
      <c r="BI720" s="469"/>
      <c r="BJ720" s="469"/>
      <c r="BK720" s="469"/>
      <c r="BL720" s="469"/>
      <c r="BM720" s="469"/>
      <c r="BN720" s="469"/>
      <c r="BO720" s="469"/>
      <c r="BP720" s="469"/>
      <c r="BQ720" s="469"/>
      <c r="BR720" s="469"/>
      <c r="BS720" s="469"/>
      <c r="BT720" s="469"/>
      <c r="BU720" s="469"/>
      <c r="BV720" s="469"/>
      <c r="BW720" s="469"/>
      <c r="BX720" s="469"/>
      <c r="BY720" s="469"/>
      <c r="BZ720" s="469"/>
      <c r="CA720" s="469"/>
      <c r="CB720" s="469"/>
      <c r="CC720" s="469"/>
      <c r="CD720" s="469"/>
      <c r="CE720" s="469"/>
      <c r="CF720" s="469"/>
      <c r="CG720" s="469"/>
      <c r="CH720" s="469"/>
      <c r="CI720" s="469"/>
      <c r="CJ720" s="469"/>
      <c r="CK720" s="469"/>
      <c r="CL720" s="469"/>
      <c r="CM720" s="469"/>
      <c r="CN720" s="469"/>
      <c r="CO720" s="469"/>
      <c r="CP720" s="469"/>
      <c r="CQ720" s="469"/>
      <c r="CR720" s="469"/>
      <c r="CS720" s="469"/>
      <c r="CT720" s="469"/>
      <c r="CU720" s="469"/>
      <c r="CV720" s="469"/>
      <c r="CW720" s="469"/>
      <c r="CX720" s="469"/>
      <c r="CY720" s="469"/>
      <c r="CZ720" s="469"/>
      <c r="DA720" s="469"/>
      <c r="DB720" s="469"/>
      <c r="DC720" s="469"/>
      <c r="DD720" s="469"/>
      <c r="DE720" s="469"/>
      <c r="DF720" s="469"/>
      <c r="DG720" s="469"/>
      <c r="DH720" s="469"/>
      <c r="DI720" s="469"/>
      <c r="DJ720" s="469"/>
      <c r="DK720" s="469"/>
      <c r="DL720" s="469"/>
      <c r="DM720" s="469"/>
      <c r="DN720" s="469"/>
      <c r="DO720" s="469"/>
      <c r="DP720" s="469"/>
      <c r="DQ720" s="469"/>
      <c r="DR720" s="469"/>
      <c r="DS720" s="469"/>
      <c r="DT720" s="469"/>
      <c r="DU720" s="469"/>
      <c r="DV720" s="469"/>
      <c r="DW720" s="469"/>
      <c r="DX720" s="469"/>
      <c r="DY720" s="469"/>
      <c r="DZ720" s="469"/>
      <c r="EA720" s="469"/>
      <c r="EB720" s="469"/>
      <c r="EC720" s="469"/>
      <c r="ED720" s="469"/>
      <c r="EE720" s="469"/>
      <c r="EF720" s="469"/>
      <c r="EG720" s="469"/>
      <c r="EH720" s="469"/>
      <c r="EI720" s="469"/>
      <c r="EJ720" s="469"/>
      <c r="EK720" s="469"/>
      <c r="EL720" s="469"/>
      <c r="EM720" s="469"/>
      <c r="EN720" s="469"/>
      <c r="EO720" s="469"/>
      <c r="EP720" s="469"/>
      <c r="EQ720" s="469"/>
      <c r="ER720" s="469"/>
      <c r="ES720" s="469"/>
      <c r="ET720" s="469"/>
      <c r="EU720" s="469"/>
      <c r="EV720" s="469"/>
      <c r="EW720" s="469"/>
      <c r="EX720" s="469"/>
      <c r="EY720" s="469"/>
      <c r="EZ720" s="469"/>
      <c r="FA720" s="469"/>
      <c r="FB720" s="469"/>
      <c r="FC720" s="469"/>
      <c r="FD720" s="469"/>
      <c r="FE720" s="469"/>
      <c r="FF720" s="469"/>
      <c r="FG720" s="469"/>
      <c r="FH720" s="469"/>
      <c r="FI720" s="469"/>
      <c r="FJ720" s="469"/>
      <c r="FK720" s="469"/>
      <c r="FL720" s="469"/>
      <c r="FM720" s="469"/>
      <c r="FN720" s="469"/>
      <c r="FO720" s="469"/>
      <c r="FP720" s="469"/>
      <c r="FQ720" s="469"/>
      <c r="FR720" s="469"/>
      <c r="FS720" s="469"/>
      <c r="FT720" s="469"/>
      <c r="FU720" s="469"/>
      <c r="FV720" s="469"/>
      <c r="FW720" s="469"/>
      <c r="FX720" s="469"/>
      <c r="FY720" s="469"/>
      <c r="FZ720" s="469"/>
      <c r="GA720" s="469"/>
      <c r="GB720" s="469"/>
      <c r="GC720" s="469"/>
      <c r="GD720" s="469"/>
      <c r="GE720" s="469"/>
      <c r="GF720" s="469"/>
      <c r="GG720" s="469"/>
      <c r="GH720" s="469"/>
      <c r="GI720" s="469"/>
      <c r="GJ720" s="469"/>
      <c r="GK720" s="469"/>
      <c r="GL720" s="469"/>
      <c r="GM720" s="469"/>
      <c r="GN720" s="469"/>
      <c r="GO720" s="469"/>
      <c r="GP720" s="469"/>
      <c r="GQ720" s="469"/>
      <c r="GR720" s="469"/>
      <c r="GS720" s="469"/>
      <c r="GT720" s="469"/>
      <c r="GU720" s="469"/>
      <c r="GV720" s="469"/>
      <c r="GW720" s="469"/>
      <c r="GX720" s="469"/>
      <c r="GY720" s="469"/>
      <c r="GZ720" s="469"/>
      <c r="HA720" s="469"/>
      <c r="HB720" s="469"/>
      <c r="HC720" s="469"/>
      <c r="HD720" s="469"/>
      <c r="HE720" s="469"/>
      <c r="HF720" s="469"/>
      <c r="HG720" s="469"/>
      <c r="HH720" s="469"/>
      <c r="HI720" s="469"/>
      <c r="HJ720" s="469"/>
      <c r="HK720" s="469"/>
      <c r="HL720" s="469"/>
      <c r="HM720" s="469"/>
      <c r="HN720" s="469"/>
      <c r="HO720" s="469"/>
      <c r="HP720" s="469"/>
      <c r="HQ720" s="469"/>
      <c r="HR720" s="469"/>
      <c r="HS720" s="469"/>
      <c r="HT720" s="469"/>
      <c r="HU720" s="469"/>
      <c r="HV720" s="469"/>
      <c r="HW720" s="469"/>
      <c r="HX720" s="469"/>
      <c r="HY720" s="469"/>
      <c r="HZ720" s="469"/>
      <c r="IA720" s="469"/>
      <c r="IB720" s="469"/>
      <c r="IC720" s="469"/>
      <c r="ID720" s="469"/>
      <c r="IE720" s="469"/>
      <c r="IF720" s="469"/>
      <c r="IG720" s="469"/>
      <c r="IH720" s="469"/>
      <c r="II720" s="469"/>
      <c r="IJ720" s="469"/>
      <c r="IK720" s="469"/>
      <c r="IL720" s="469"/>
      <c r="IM720" s="469"/>
      <c r="IN720" s="469"/>
      <c r="IO720" s="469"/>
      <c r="IP720" s="469"/>
      <c r="IQ720" s="469"/>
      <c r="IR720" s="469"/>
      <c r="IS720" s="469"/>
      <c r="IT720" s="469"/>
      <c r="IU720" s="469"/>
      <c r="IV720" s="469"/>
    </row>
    <row r="721" spans="1:11" ht="12.75" customHeight="1">
      <c r="A721" s="468" t="s">
        <v>515</v>
      </c>
      <c r="B721" s="500">
        <f>IF(A721="*",INT(MAX(B$32:B720)+1), IF(A721="**",ROUNDDOWN(MAX(B$32:B720)+0.01,2), IF(A721="***",MAX(B$32:B720)+0.01,0)))</f>
        <v>3.06</v>
      </c>
      <c r="C721" s="1035" t="s">
        <v>612</v>
      </c>
      <c r="D721" s="516"/>
      <c r="E721" s="516"/>
      <c r="G721" s="592"/>
      <c r="H721" s="467"/>
    </row>
    <row r="722" spans="1:11">
      <c r="B722" s="500">
        <f>IF(A722="*",INT(MAX(B$32:B721)+1), IF(A722="**",ROUNDDOWN(MAX(B$32:B721)+0.01,2), IF(A722="***",MAX(B$32:B721)+0.01,0)))</f>
        <v>0</v>
      </c>
      <c r="C722" s="1035"/>
      <c r="D722" s="516"/>
      <c r="E722" s="516"/>
      <c r="G722" s="592"/>
      <c r="H722" s="467"/>
    </row>
    <row r="723" spans="1:11">
      <c r="B723" s="500">
        <f>IF(A723="*",INT(MAX(B$32:B722)+1), IF(A723="**",ROUNDDOWN(MAX(B$32:B722)+0.01,2), IF(A723="***",MAX(B$32:B722)+0.01,0)))</f>
        <v>0</v>
      </c>
      <c r="C723" s="1035"/>
      <c r="H723" s="467"/>
    </row>
    <row r="724" spans="1:11">
      <c r="B724" s="500">
        <f>IF(A724="*",INT(MAX(B$32:B723)+1), IF(A724="**",ROUNDDOWN(MAX(B$32:B723)+0.01,2), IF(A724="***",MAX(B$32:B723)+0.01,0)))</f>
        <v>0</v>
      </c>
      <c r="C724" s="516" t="s">
        <v>653</v>
      </c>
      <c r="D724" s="519" t="s">
        <v>217</v>
      </c>
      <c r="E724" s="520">
        <v>3</v>
      </c>
      <c r="F724" s="521">
        <v>0</v>
      </c>
      <c r="G724" s="522"/>
      <c r="H724" s="467"/>
    </row>
    <row r="725" spans="1:11">
      <c r="B725" s="500">
        <f>IF(A725="*",INT(MAX(B$32:B724)+1), IF(A725="**",ROUNDDOWN(MAX(B$32:B724)+0.01,2), IF(A725="***",MAX(B$32:B724)+0.01,0)))</f>
        <v>0</v>
      </c>
      <c r="C725" s="516"/>
      <c r="D725" s="538"/>
      <c r="E725" s="539"/>
      <c r="F725" s="478"/>
      <c r="G725" s="540"/>
      <c r="H725" s="467"/>
    </row>
    <row r="726" spans="1:11" s="604" customFormat="1" ht="12.75" customHeight="1">
      <c r="A726" s="604" t="s">
        <v>515</v>
      </c>
      <c r="B726" s="500">
        <f>IF(A726="*",INT(MAX(B$32:B725)+1), IF(A726="**",ROUNDDOWN(MAX(B$32:B725)+0.01,2), IF(A726="***",MAX(B$32:B725)+0.01,0)))</f>
        <v>3.07</v>
      </c>
      <c r="C726" s="1038" t="s">
        <v>654</v>
      </c>
      <c r="D726" s="546"/>
      <c r="E726" s="546"/>
      <c r="F726" s="602"/>
      <c r="G726" s="603"/>
      <c r="H726" s="602"/>
      <c r="J726" s="603"/>
      <c r="K726" s="603"/>
    </row>
    <row r="727" spans="1:11" s="604" customFormat="1">
      <c r="B727" s="500">
        <f>IF(A727="*",INT(MAX(B$32:B726)+1), IF(A727="**",ROUNDDOWN(MAX(B$32:B726)+0.01,2), IF(A727="***",MAX(B$32:B726)+0.01,0)))</f>
        <v>0</v>
      </c>
      <c r="C727" s="1038"/>
      <c r="D727" s="546"/>
      <c r="E727" s="546"/>
      <c r="F727" s="602"/>
      <c r="G727" s="603"/>
      <c r="H727" s="602"/>
      <c r="J727" s="603"/>
      <c r="K727" s="603"/>
    </row>
    <row r="728" spans="1:11" s="604" customFormat="1">
      <c r="B728" s="500">
        <f>IF(A728="*",INT(MAX(B$32:B727)+1), IF(A728="**",ROUNDDOWN(MAX(B$32:B727)+0.01,2), IF(A728="***",MAX(B$32:B727)+0.01,0)))</f>
        <v>0</v>
      </c>
      <c r="C728" s="1038"/>
      <c r="D728" s="546"/>
      <c r="E728" s="546"/>
      <c r="F728" s="626"/>
      <c r="H728" s="626"/>
      <c r="J728" s="603"/>
      <c r="K728" s="603"/>
    </row>
    <row r="729" spans="1:11" s="604" customFormat="1">
      <c r="B729" s="500">
        <f>IF(A729="*",INT(MAX(B$32:B728)+1), IF(A729="**",ROUNDDOWN(MAX(B$32:B728)+0.01,2), IF(A729="***",MAX(B$32:B728)+0.01,0)))</f>
        <v>0</v>
      </c>
      <c r="C729" s="546" t="s">
        <v>655</v>
      </c>
      <c r="D729" s="519" t="s">
        <v>217</v>
      </c>
      <c r="E729" s="520">
        <v>85</v>
      </c>
      <c r="F729" s="521">
        <v>0</v>
      </c>
      <c r="G729" s="522"/>
      <c r="H729" s="626"/>
      <c r="J729" s="603"/>
      <c r="K729" s="603"/>
    </row>
    <row r="730" spans="1:11" s="604" customFormat="1">
      <c r="B730" s="500">
        <f>IF(A730="*",INT(MAX(B$32:B729)+1), IF(A730="**",ROUNDDOWN(MAX(B$32:B729)+0.01,2), IF(A730="***",MAX(B$32:B729)+0.01,0)))</f>
        <v>0</v>
      </c>
      <c r="C730" s="546"/>
      <c r="D730" s="538"/>
      <c r="E730" s="539"/>
      <c r="F730" s="478"/>
      <c r="G730" s="540"/>
      <c r="H730" s="626"/>
      <c r="J730" s="603"/>
      <c r="K730" s="603"/>
    </row>
    <row r="731" spans="1:11" s="604" customFormat="1" ht="12.75" customHeight="1">
      <c r="A731" s="468" t="s">
        <v>515</v>
      </c>
      <c r="B731" s="500">
        <f>IF(A731="*",INT(MAX(B$32:B730)+1), IF(A731="**",ROUNDDOWN(MAX(B$32:B730)+0.01,2), IF(A731="***",MAX(B$32:B730)+0.01,0)))</f>
        <v>3.08</v>
      </c>
      <c r="C731" s="1042" t="s">
        <v>656</v>
      </c>
      <c r="D731" s="600"/>
      <c r="E731" s="600"/>
      <c r="F731" s="602"/>
      <c r="G731" s="603"/>
      <c r="H731" s="602"/>
      <c r="J731" s="603"/>
      <c r="K731" s="603"/>
    </row>
    <row r="732" spans="1:11" s="604" customFormat="1">
      <c r="B732" s="500">
        <f>IF(A732="*",INT(MAX(B$32:B731)+1), IF(A732="**",ROUNDDOWN(MAX(B$32:B731)+0.01,2), IF(A732="***",MAX(B$32:B731)+0.01,0)))</f>
        <v>0</v>
      </c>
      <c r="C732" s="1042"/>
      <c r="D732" s="600"/>
      <c r="E732" s="600"/>
      <c r="F732" s="602"/>
      <c r="G732" s="603"/>
      <c r="H732" s="602"/>
      <c r="J732" s="603"/>
      <c r="K732" s="603"/>
    </row>
    <row r="733" spans="1:11" s="604" customFormat="1">
      <c r="B733" s="500">
        <f>IF(A733="*",INT(MAX(B$32:B732)+1), IF(A733="**",ROUNDDOWN(MAX(B$32:B732)+0.01,2), IF(A733="***",MAX(B$32:B732)+0.01,0)))</f>
        <v>0</v>
      </c>
      <c r="C733" s="1042"/>
      <c r="D733" s="519" t="s">
        <v>523</v>
      </c>
      <c r="E733" s="520">
        <v>4</v>
      </c>
      <c r="F733" s="521">
        <v>0</v>
      </c>
      <c r="G733" s="522"/>
      <c r="H733" s="626"/>
      <c r="J733" s="603"/>
      <c r="K733" s="603"/>
    </row>
    <row r="734" spans="1:11" s="604" customFormat="1">
      <c r="B734" s="500">
        <f>IF(A734="*",INT(MAX(B$32:B733)+1), IF(A734="**",ROUNDDOWN(MAX(B$32:B733)+0.01,2), IF(A734="***",MAX(B$32:B733)+0.01,0)))</f>
        <v>0</v>
      </c>
      <c r="C734" s="546"/>
      <c r="D734" s="538"/>
      <c r="E734" s="539"/>
      <c r="F734" s="478"/>
      <c r="G734" s="540"/>
      <c r="H734" s="626"/>
      <c r="J734" s="603"/>
      <c r="K734" s="603"/>
    </row>
    <row r="735" spans="1:11">
      <c r="A735" s="469" t="s">
        <v>515</v>
      </c>
      <c r="B735" s="500">
        <f>IF(A735="*",INT(MAX(B$32:B734)+1), IF(A735="**",ROUNDDOWN(MAX(B$32:B734)+0.01,2), IF(A735="***",MAX(B$32:B734)+0.01,0)))</f>
        <v>3.09</v>
      </c>
      <c r="C735" s="524" t="s">
        <v>615</v>
      </c>
      <c r="D735" s="519" t="s">
        <v>523</v>
      </c>
      <c r="E735" s="520">
        <v>1</v>
      </c>
      <c r="F735" s="521">
        <v>0</v>
      </c>
      <c r="G735" s="522"/>
      <c r="H735" s="483"/>
      <c r="J735" s="468"/>
    </row>
    <row r="736" spans="1:11">
      <c r="B736" s="500">
        <f>IF(A736="*",INT(MAX(B$32:B735)+1), IF(A736="**",ROUNDDOWN(MAX(B$32:B735)+0.01,2), IF(A736="***",MAX(B$32:B735)+0.01,0)))</f>
        <v>0</v>
      </c>
      <c r="C736" s="524"/>
      <c r="D736" s="538"/>
      <c r="E736" s="539"/>
      <c r="F736" s="478"/>
      <c r="G736" s="540"/>
      <c r="H736" s="483"/>
      <c r="J736" s="468"/>
    </row>
    <row r="737" spans="1:13" s="504" customFormat="1" ht="12.75" customHeight="1">
      <c r="A737" s="563" t="s">
        <v>515</v>
      </c>
      <c r="B737" s="500">
        <f>IF(A737="*",INT(MAX(B$32:B736)+1), IF(A737="**",ROUNDDOWN(MAX(B$32:B736)+0.01,2), IF(A737="***",MAX(B$32:B736)+0.01,0)))</f>
        <v>3.1</v>
      </c>
      <c r="C737" s="1045" t="s">
        <v>657</v>
      </c>
      <c r="D737" s="634"/>
      <c r="E737" s="634"/>
      <c r="F737" s="544"/>
      <c r="G737" s="567">
        <f>IF(N(D737)=0,0,"Kn")</f>
        <v>0</v>
      </c>
      <c r="H737" s="544"/>
      <c r="J737" s="543"/>
    </row>
    <row r="738" spans="1:13" s="504" customFormat="1">
      <c r="A738" s="563"/>
      <c r="B738" s="500">
        <f>IF(A738="*",INT(MAX(B$32:B737)+1), IF(A738="**",ROUNDDOWN(MAX(B$32:B737)+0.01,2), IF(A738="***",MAX(B$32:B737)+0.01,0)))</f>
        <v>0</v>
      </c>
      <c r="C738" s="1046"/>
      <c r="D738" s="519" t="s">
        <v>523</v>
      </c>
      <c r="E738" s="520">
        <v>2</v>
      </c>
      <c r="F738" s="535">
        <v>0</v>
      </c>
      <c r="G738" s="536"/>
      <c r="H738" s="544"/>
      <c r="J738" s="543"/>
    </row>
    <row r="739" spans="1:13" s="518" customFormat="1">
      <c r="A739" s="569"/>
      <c r="B739" s="500">
        <f>IF(A739="*",INT(MAX(B$32:B738)+1), IF(A739="**",ROUNDDOWN(MAX(B$32:B738)+0.01,2), IF(A739="***",MAX(B$32:B738)+0.01,0)))</f>
        <v>0</v>
      </c>
      <c r="C739" s="635"/>
      <c r="D739" s="635"/>
      <c r="E739" s="532"/>
      <c r="F739" s="533"/>
      <c r="G739" s="532"/>
      <c r="H739" s="533"/>
      <c r="J739" s="635"/>
    </row>
    <row r="740" spans="1:13" s="504" customFormat="1" ht="12.75" customHeight="1">
      <c r="A740" s="504" t="s">
        <v>515</v>
      </c>
      <c r="B740" s="500">
        <f>IF(A740="*",INT(MAX(B$32:B739)+1), IF(A740="**",ROUNDDOWN(MAX(B$32:B739)+0.01,2), IF(A740="***",MAX(B$32:B739)+0.01,0)))</f>
        <v>3.11</v>
      </c>
      <c r="C740" s="524" t="s">
        <v>658</v>
      </c>
      <c r="D740" s="519" t="s">
        <v>523</v>
      </c>
      <c r="E740" s="520">
        <v>2</v>
      </c>
      <c r="F740" s="535">
        <v>0</v>
      </c>
      <c r="G740" s="536"/>
      <c r="H740" s="544"/>
      <c r="J740" s="543"/>
    </row>
    <row r="741" spans="1:13" s="518" customFormat="1">
      <c r="A741" s="569"/>
      <c r="B741" s="534">
        <f>IF(A741="*",INT(MAX(B$32:B740)+1), IF(A741="**",ROUNDDOWN(MAX(B$32:B740)+0.01,2), IF(A741="***",MAX(B$32:B740)+0.01,0)))</f>
        <v>0</v>
      </c>
      <c r="C741" s="635"/>
      <c r="D741" s="635"/>
      <c r="E741" s="532"/>
      <c r="F741" s="533"/>
      <c r="G741" s="532"/>
      <c r="H741" s="533"/>
      <c r="J741" s="635"/>
    </row>
    <row r="742" spans="1:13" s="497" customFormat="1" ht="12.75" customHeight="1">
      <c r="A742" s="497" t="s">
        <v>515</v>
      </c>
      <c r="B742" s="500">
        <f>IF(A742="*",INT(MAX(B$32:B741)+1), IF(A742="**",ROUNDDOWN(MAX(B$32:B741)+0.01,2), IF(A742="***",MAX(B$32:B741)+0.01,0)))</f>
        <v>3.12</v>
      </c>
      <c r="C742" s="524" t="s">
        <v>659</v>
      </c>
      <c r="D742" s="519" t="s">
        <v>523</v>
      </c>
      <c r="E742" s="520">
        <v>2</v>
      </c>
      <c r="F742" s="521">
        <v>0</v>
      </c>
      <c r="G742" s="522"/>
      <c r="H742" s="499"/>
    </row>
    <row r="743" spans="1:13" s="617" customFormat="1" ht="12.75" customHeight="1">
      <c r="B743" s="500"/>
      <c r="C743" s="636"/>
      <c r="D743" s="636"/>
      <c r="E743" s="636"/>
      <c r="F743" s="637"/>
    </row>
    <row r="744" spans="1:13" s="504" customFormat="1">
      <c r="A744" s="563"/>
      <c r="B744" s="534"/>
      <c r="E744" s="567"/>
      <c r="F744" s="544"/>
      <c r="G744" s="567"/>
      <c r="H744" s="544"/>
    </row>
    <row r="745" spans="1:13" s="468" customFormat="1" ht="13.5" thickBot="1">
      <c r="B745" s="500">
        <f>IF(A745="*",INT(MAX(B$33:B744)+1), IF(A745="**",ROUNDDOWN(MAX(B$33:B744)+0.01,2), IF(A745="***",MAX(B$33:B744)+0.01,0)))</f>
        <v>0</v>
      </c>
      <c r="C745" s="638"/>
      <c r="D745" s="639"/>
      <c r="E745" s="640"/>
      <c r="F745" s="503"/>
      <c r="G745" s="503"/>
      <c r="M745" s="561"/>
    </row>
    <row r="746" spans="1:13" s="468" customFormat="1" ht="13.5" thickBot="1">
      <c r="B746" s="500">
        <f>IF(A746="*",INT(MAX(B$33:B745)+1), IF(A746="**",ROUNDDOWN(MAX(B$33:B745)+0.01,2), IF(A746="***",MAX(B$33:B745)+0.01,0)))</f>
        <v>0</v>
      </c>
      <c r="C746" s="641" t="str">
        <f>"UKUPNO "&amp;ROUNDDOWN(B742,0)</f>
        <v>UKUPNO 3</v>
      </c>
      <c r="D746" s="642"/>
      <c r="E746" s="643"/>
      <c r="F746" s="644"/>
      <c r="G746" s="645"/>
      <c r="M746" s="561"/>
    </row>
    <row r="747" spans="1:13" s="468" customFormat="1">
      <c r="B747" s="511"/>
      <c r="C747" s="609"/>
      <c r="D747" s="513"/>
      <c r="E747" s="514"/>
      <c r="F747" s="515"/>
      <c r="G747" s="610"/>
    </row>
    <row r="748" spans="1:13" s="468" customFormat="1">
      <c r="B748" s="511"/>
      <c r="C748" s="609"/>
      <c r="D748" s="513"/>
      <c r="E748" s="514"/>
      <c r="F748" s="515"/>
      <c r="G748" s="610"/>
    </row>
    <row r="749" spans="1:13" s="468" customFormat="1">
      <c r="B749" s="511"/>
      <c r="C749" s="609"/>
      <c r="D749" s="513"/>
      <c r="E749" s="514"/>
      <c r="F749" s="515"/>
      <c r="G749" s="610"/>
    </row>
    <row r="750" spans="1:13" s="468" customFormat="1">
      <c r="B750" s="511"/>
      <c r="C750" s="609"/>
      <c r="D750" s="513"/>
      <c r="E750" s="514"/>
      <c r="F750" s="515"/>
      <c r="G750" s="610"/>
    </row>
    <row r="751" spans="1:13" s="468" customFormat="1" ht="13.5" thickBot="1">
      <c r="B751" s="511"/>
      <c r="C751" s="609"/>
      <c r="D751" s="513"/>
      <c r="E751" s="514"/>
      <c r="F751" s="515"/>
      <c r="G751" s="610"/>
    </row>
    <row r="752" spans="1:13" ht="13.5" thickBot="1">
      <c r="A752" s="469" t="s">
        <v>513</v>
      </c>
      <c r="B752" s="562">
        <f>IF(A752="*",INT(MAX(B$63:B747)+1), IF(A752="**",ROUNDDOWN(MAX(B$63:B747)+0.01,2), IF(A752="***",MAX(B$63:B747)+0.01,0)))</f>
        <v>4</v>
      </c>
      <c r="C752" s="506" t="s">
        <v>660</v>
      </c>
      <c r="D752" s="513"/>
      <c r="E752" s="514"/>
      <c r="F752" s="479"/>
      <c r="G752" s="515"/>
    </row>
    <row r="753" spans="1:8" s="504" customFormat="1">
      <c r="A753" s="563"/>
      <c r="B753" s="564"/>
      <c r="C753" s="565"/>
      <c r="D753" s="565"/>
      <c r="E753" s="565"/>
      <c r="F753" s="566"/>
      <c r="G753" s="567"/>
      <c r="H753" s="544"/>
    </row>
    <row r="754" spans="1:8" s="471" customFormat="1" ht="12.75" customHeight="1">
      <c r="A754" s="471" t="s">
        <v>515</v>
      </c>
      <c r="B754" s="500">
        <f>IF(A754="*",INT(MAX(B$31:B753)+1), IF(A754="**",ROUNDDOWN(MAX(B$31:B753)+0.01,2), IF(A754="***",MAX(B$31:B753)+0.01,0)))</f>
        <v>4.01</v>
      </c>
      <c r="C754" s="1038" t="s">
        <v>786</v>
      </c>
      <c r="D754" s="546"/>
      <c r="E754" s="546"/>
      <c r="F754" s="478"/>
      <c r="G754" s="646"/>
      <c r="H754" s="478"/>
    </row>
    <row r="755" spans="1:8" s="471" customFormat="1">
      <c r="B755" s="500">
        <f>IF(A755="*",INT(MAX(B$31:B754)+1), IF(A755="**",ROUNDDOWN(MAX(B$31:B754)+0.01,2), IF(A755="***",MAX(B$31:B754)+0.01,0)))</f>
        <v>0</v>
      </c>
      <c r="C755" s="1038"/>
      <c r="D755" s="546"/>
      <c r="E755" s="546"/>
      <c r="F755" s="478"/>
      <c r="G755" s="646"/>
      <c r="H755" s="478"/>
    </row>
    <row r="756" spans="1:8" s="471" customFormat="1">
      <c r="B756" s="500">
        <f>IF(A756="*",INT(MAX(B$31:B755)+1), IF(A756="**",ROUNDDOWN(MAX(B$31:B755)+0.01,2), IF(A756="***",MAX(B$31:B755)+0.01,0)))</f>
        <v>0</v>
      </c>
      <c r="C756" s="1038"/>
      <c r="D756" s="546"/>
      <c r="E756" s="546"/>
      <c r="F756" s="478"/>
      <c r="G756" s="646"/>
      <c r="H756" s="478"/>
    </row>
    <row r="757" spans="1:8" s="471" customFormat="1">
      <c r="B757" s="500">
        <f>IF(A757="*",INT(MAX(B$31:B756)+1), IF(A757="**",ROUNDDOWN(MAX(B$31:B756)+0.01,2), IF(A757="***",MAX(B$31:B756)+0.01,0)))</f>
        <v>0</v>
      </c>
      <c r="C757" s="1038"/>
      <c r="D757" s="546"/>
      <c r="E757" s="546"/>
      <c r="F757" s="478"/>
      <c r="G757" s="646"/>
      <c r="H757" s="478"/>
    </row>
    <row r="758" spans="1:8" s="471" customFormat="1">
      <c r="B758" s="500">
        <f>IF(A758="*",INT(MAX(B$31:B757)+1), IF(A758="**",ROUNDDOWN(MAX(B$31:B757)+0.01,2), IF(A758="***",MAX(B$31:B757)+0.01,0)))</f>
        <v>0</v>
      </c>
      <c r="C758" s="1038"/>
      <c r="D758" s="546"/>
      <c r="E758" s="546"/>
      <c r="F758" s="478"/>
      <c r="G758" s="646"/>
      <c r="H758" s="478"/>
    </row>
    <row r="759" spans="1:8" s="471" customFormat="1">
      <c r="B759" s="500">
        <f>IF(A759="*",INT(MAX(B$31:B758)+1), IF(A759="**",ROUNDDOWN(MAX(B$31:B758)+0.01,2), IF(A759="***",MAX(B$31:B758)+0.01,0)))</f>
        <v>0</v>
      </c>
      <c r="C759" s="1038"/>
      <c r="D759" s="546"/>
      <c r="E759" s="546"/>
      <c r="F759" s="478"/>
      <c r="G759" s="646"/>
      <c r="H759" s="478"/>
    </row>
    <row r="760" spans="1:8" s="471" customFormat="1">
      <c r="B760" s="500">
        <f>IF(A760="*",INT(MAX(B$31:B759)+1), IF(A760="**",ROUNDDOWN(MAX(B$31:B759)+0.01,2), IF(A760="***",MAX(B$31:B759)+0.01,0)))</f>
        <v>0</v>
      </c>
      <c r="C760" s="1038"/>
      <c r="D760" s="519" t="s">
        <v>523</v>
      </c>
      <c r="E760" s="520">
        <v>1</v>
      </c>
      <c r="F760" s="521">
        <v>0</v>
      </c>
      <c r="G760" s="522"/>
      <c r="H760" s="478"/>
    </row>
    <row r="761" spans="1:8" s="471" customFormat="1">
      <c r="B761" s="500">
        <f>IF(A761="*",INT(MAX(B$31:B760)+1), IF(A761="**",ROUNDDOWN(MAX(B$31:B760)+0.01,2), IF(A761="***",MAX(B$31:B760)+0.01,0)))</f>
        <v>0</v>
      </c>
      <c r="C761" s="546"/>
      <c r="D761" s="538"/>
      <c r="E761" s="539"/>
      <c r="F761" s="478"/>
      <c r="G761" s="540"/>
      <c r="H761" s="478"/>
    </row>
    <row r="762" spans="1:8" s="471" customFormat="1" ht="12.75" customHeight="1">
      <c r="A762" s="471" t="s">
        <v>515</v>
      </c>
      <c r="B762" s="500">
        <f>IF(A762="*",INT(MAX(B$31:B761)+1), IF(A762="**",ROUNDDOWN(MAX(B$31:B761)+0.01,2), IF(A762="***",MAX(B$31:B761)+0.01,0)))</f>
        <v>4.0199999999999996</v>
      </c>
      <c r="C762" s="1038" t="s">
        <v>787</v>
      </c>
      <c r="D762" s="546"/>
      <c r="E762" s="546"/>
      <c r="F762" s="478"/>
      <c r="G762" s="646"/>
      <c r="H762" s="478"/>
    </row>
    <row r="763" spans="1:8" s="471" customFormat="1">
      <c r="B763" s="500">
        <f>IF(A763="*",INT(MAX(B$31:B762)+1), IF(A763="**",ROUNDDOWN(MAX(B$31:B762)+0.01,2), IF(A763="***",MAX(B$31:B762)+0.01,0)))</f>
        <v>0</v>
      </c>
      <c r="C763" s="1038"/>
      <c r="D763" s="546"/>
      <c r="E763" s="546"/>
      <c r="F763" s="478"/>
      <c r="G763" s="646"/>
      <c r="H763" s="478"/>
    </row>
    <row r="764" spans="1:8" s="471" customFormat="1">
      <c r="B764" s="500">
        <f>IF(A764="*",INT(MAX(B$31:B763)+1), IF(A764="**",ROUNDDOWN(MAX(B$31:B763)+0.01,2), IF(A764="***",MAX(B$31:B763)+0.01,0)))</f>
        <v>0</v>
      </c>
      <c r="C764" s="1038"/>
      <c r="D764" s="546"/>
      <c r="E764" s="546"/>
      <c r="F764" s="478"/>
      <c r="G764" s="646"/>
      <c r="H764" s="478"/>
    </row>
    <row r="765" spans="1:8" s="471" customFormat="1">
      <c r="B765" s="500">
        <f>IF(A765="*",INT(MAX(B$31:B764)+1), IF(A765="**",ROUNDDOWN(MAX(B$31:B764)+0.01,2), IF(A765="***",MAX(B$31:B764)+0.01,0)))</f>
        <v>0</v>
      </c>
      <c r="C765" s="1038"/>
      <c r="D765" s="546"/>
      <c r="E765" s="546"/>
      <c r="F765" s="478"/>
      <c r="G765" s="646"/>
      <c r="H765" s="478"/>
    </row>
    <row r="766" spans="1:8" s="471" customFormat="1">
      <c r="B766" s="500">
        <f>IF(A766="*",INT(MAX(B$31:B765)+1), IF(A766="**",ROUNDDOWN(MAX(B$31:B765)+0.01,2), IF(A766="***",MAX(B$31:B765)+0.01,0)))</f>
        <v>0</v>
      </c>
      <c r="C766" s="1038"/>
      <c r="D766" s="546"/>
      <c r="E766" s="546"/>
      <c r="F766" s="478"/>
      <c r="G766" s="646"/>
      <c r="H766" s="478"/>
    </row>
    <row r="767" spans="1:8" s="471" customFormat="1">
      <c r="B767" s="500">
        <f>IF(A767="*",INT(MAX(B$31:B766)+1), IF(A767="**",ROUNDDOWN(MAX(B$31:B766)+0.01,2), IF(A767="***",MAX(B$31:B766)+0.01,0)))</f>
        <v>0</v>
      </c>
      <c r="C767" s="1038"/>
      <c r="D767" s="546"/>
      <c r="E767" s="546"/>
      <c r="F767" s="478"/>
      <c r="G767" s="646"/>
      <c r="H767" s="478"/>
    </row>
    <row r="768" spans="1:8" s="471" customFormat="1">
      <c r="B768" s="500">
        <f>IF(A768="*",INT(MAX(B$31:B767)+1), IF(A768="**",ROUNDDOWN(MAX(B$31:B767)+0.01,2), IF(A768="***",MAX(B$31:B767)+0.01,0)))</f>
        <v>0</v>
      </c>
      <c r="C768" s="1038"/>
      <c r="D768" s="519" t="s">
        <v>523</v>
      </c>
      <c r="E768" s="520">
        <v>1</v>
      </c>
      <c r="F768" s="521">
        <v>0</v>
      </c>
      <c r="G768" s="522"/>
      <c r="H768" s="478"/>
    </row>
    <row r="769" spans="1:8" s="471" customFormat="1">
      <c r="B769" s="500">
        <f>IF(A769="*",INT(MAX(B$31:B768)+1), IF(A769="**",ROUNDDOWN(MAX(B$31:B768)+0.01,2), IF(A769="***",MAX(B$31:B768)+0.01,0)))</f>
        <v>0</v>
      </c>
      <c r="C769" s="546"/>
      <c r="D769" s="538"/>
      <c r="E769" s="539"/>
      <c r="F769" s="478"/>
      <c r="G769" s="540"/>
      <c r="H769" s="478"/>
    </row>
    <row r="770" spans="1:8" s="471" customFormat="1" ht="12.75" customHeight="1">
      <c r="A770" s="471" t="s">
        <v>515</v>
      </c>
      <c r="B770" s="500">
        <f>IF(A770="*",INT(MAX(B$31:B769)+1), IF(A770="**",ROUNDDOWN(MAX(B$31:B769)+0.01,2), IF(A770="***",MAX(B$31:B769)+0.01,0)))</f>
        <v>4.03</v>
      </c>
      <c r="C770" s="1038" t="s">
        <v>788</v>
      </c>
      <c r="D770" s="546"/>
      <c r="E770" s="546"/>
      <c r="F770" s="478"/>
      <c r="G770" s="646"/>
      <c r="H770" s="478"/>
    </row>
    <row r="771" spans="1:8" s="471" customFormat="1">
      <c r="B771" s="500">
        <f>IF(A771="*",INT(MAX(B$31:B770)+1), IF(A771="**",ROUNDDOWN(MAX(B$31:B770)+0.01,2), IF(A771="***",MAX(B$31:B770)+0.01,0)))</f>
        <v>0</v>
      </c>
      <c r="C771" s="1038"/>
      <c r="D771" s="546"/>
      <c r="E771" s="546"/>
      <c r="F771" s="478"/>
      <c r="G771" s="646"/>
      <c r="H771" s="478">
        <v>0</v>
      </c>
    </row>
    <row r="772" spans="1:8" s="471" customFormat="1">
      <c r="B772" s="500">
        <f>IF(A772="*",INT(MAX(B$31:B771)+1), IF(A772="**",ROUNDDOWN(MAX(B$31:B771)+0.01,2), IF(A772="***",MAX(B$31:B771)+0.01,0)))</f>
        <v>0</v>
      </c>
      <c r="C772" s="1038"/>
      <c r="D772" s="546"/>
      <c r="E772" s="546"/>
      <c r="F772" s="478"/>
      <c r="G772" s="646"/>
    </row>
    <row r="773" spans="1:8" s="471" customFormat="1">
      <c r="B773" s="500">
        <f>IF(A773="*",INT(MAX(B$31:B772)+1), IF(A773="**",ROUNDDOWN(MAX(B$31:B772)+0.01,2), IF(A773="***",MAX(B$31:B772)+0.01,0)))</f>
        <v>0</v>
      </c>
      <c r="C773" s="1038"/>
      <c r="D773" s="546"/>
      <c r="E773" s="546"/>
      <c r="F773" s="478"/>
      <c r="G773" s="646"/>
      <c r="H773" s="478"/>
    </row>
    <row r="774" spans="1:8" s="471" customFormat="1">
      <c r="B774" s="500">
        <f>IF(A774="*",INT(MAX(B$31:B773)+1), IF(A774="**",ROUNDDOWN(MAX(B$31:B773)+0.01,2), IF(A774="***",MAX(B$31:B773)+0.01,0)))</f>
        <v>0</v>
      </c>
      <c r="C774" s="1038"/>
      <c r="D774" s="546"/>
      <c r="E774" s="546"/>
      <c r="F774" s="478"/>
      <c r="G774" s="646"/>
      <c r="H774" s="478"/>
    </row>
    <row r="775" spans="1:8" s="471" customFormat="1">
      <c r="B775" s="500">
        <f>IF(A775="*",INT(MAX(B$31:B774)+1), IF(A775="**",ROUNDDOWN(MAX(B$31:B774)+0.01,2), IF(A775="***",MAX(B$31:B774)+0.01,0)))</f>
        <v>0</v>
      </c>
      <c r="C775" s="1038"/>
      <c r="D775" s="546"/>
      <c r="E775" s="546"/>
      <c r="F775" s="478"/>
      <c r="G775" s="646"/>
      <c r="H775" s="478"/>
    </row>
    <row r="776" spans="1:8" s="471" customFormat="1">
      <c r="B776" s="500">
        <f>IF(A776="*",INT(MAX(B$31:B775)+1), IF(A776="**",ROUNDDOWN(MAX(B$31:B775)+0.01,2), IF(A776="***",MAX(B$31:B775)+0.01,0)))</f>
        <v>0</v>
      </c>
      <c r="C776" s="1038"/>
      <c r="D776" s="519" t="s">
        <v>523</v>
      </c>
      <c r="E776" s="520">
        <v>2</v>
      </c>
      <c r="F776" s="521">
        <v>0</v>
      </c>
      <c r="G776" s="522"/>
      <c r="H776" s="478"/>
    </row>
    <row r="777" spans="1:8" s="471" customFormat="1">
      <c r="B777" s="500">
        <f>IF(A777="*",INT(MAX(B$31:B776)+1), IF(A777="**",ROUNDDOWN(MAX(B$31:B776)+0.01,2), IF(A777="***",MAX(B$31:B776)+0.01,0)))</f>
        <v>0</v>
      </c>
      <c r="C777" s="546"/>
      <c r="D777" s="538"/>
      <c r="E777" s="539"/>
      <c r="F777" s="478"/>
      <c r="G777" s="540"/>
      <c r="H777" s="478"/>
    </row>
    <row r="778" spans="1:8" s="471" customFormat="1">
      <c r="B778" s="500">
        <f>IF(A778="*",INT(MAX(B$31:B777)+1), IF(A778="**",ROUNDDOWN(MAX(B$31:B777)+0.01,2), IF(A778="***",MAX(B$31:B777)+0.01,0)))</f>
        <v>0</v>
      </c>
      <c r="C778" s="600"/>
      <c r="D778" s="477"/>
      <c r="E778" s="646"/>
      <c r="F778" s="478"/>
      <c r="G778" s="646"/>
      <c r="H778" s="647"/>
    </row>
    <row r="779" spans="1:8" ht="13.5" thickBot="1">
      <c r="A779" s="481"/>
      <c r="B779" s="500">
        <f>IF(A779="*",INT(MAX(B$31:B778)+1), IF(A779="**",ROUNDDOWN(MAX(B$31:B778)+0.01,2), IF(A779="***",MAX(B$31:B778)+0.01,0)))</f>
        <v>0</v>
      </c>
      <c r="C779" s="607"/>
      <c r="D779" s="607"/>
      <c r="E779" s="607"/>
      <c r="F779" s="608"/>
      <c r="G779" s="517"/>
      <c r="H779" s="483"/>
    </row>
    <row r="780" spans="1:8" s="468" customFormat="1" ht="13.5" thickBot="1">
      <c r="B780" s="511">
        <f>IF(A780="*",INT(MAX(B$63:B779)+1), IF(A780="**",ROUNDDOWN(MAX(B$63:B779)+0.01,2), IF(A780="***",MAX(B$63:B779)+0.01,0)))</f>
        <v>0</v>
      </c>
      <c r="C780" s="552" t="str">
        <f>"UKUPNO "&amp;ROUNDDOWN(B762,0)</f>
        <v>UKUPNO 4</v>
      </c>
      <c r="D780" s="553"/>
      <c r="E780" s="554"/>
      <c r="F780" s="555"/>
      <c r="G780" s="556"/>
    </row>
    <row r="781" spans="1:8" s="468" customFormat="1">
      <c r="B781" s="511"/>
      <c r="C781" s="609"/>
      <c r="D781" s="513"/>
      <c r="E781" s="514"/>
      <c r="F781" s="515"/>
      <c r="G781" s="610"/>
    </row>
    <row r="782" spans="1:8" s="468" customFormat="1">
      <c r="B782" s="511"/>
      <c r="C782" s="609"/>
      <c r="D782" s="513"/>
      <c r="E782" s="514"/>
      <c r="F782" s="515"/>
      <c r="G782" s="610"/>
    </row>
    <row r="783" spans="1:8" s="468" customFormat="1">
      <c r="B783" s="511"/>
      <c r="C783" s="609"/>
      <c r="D783" s="513"/>
      <c r="E783" s="514"/>
      <c r="F783" s="515"/>
      <c r="G783" s="610"/>
    </row>
    <row r="784" spans="1:8" s="468" customFormat="1">
      <c r="B784" s="511"/>
      <c r="C784" s="609"/>
      <c r="D784" s="513"/>
      <c r="E784" s="514"/>
      <c r="F784" s="515"/>
      <c r="G784" s="610"/>
    </row>
    <row r="785" spans="1:256" s="468" customFormat="1">
      <c r="B785" s="511"/>
      <c r="C785" s="609"/>
      <c r="D785" s="513"/>
      <c r="E785" s="514"/>
      <c r="F785" s="515"/>
      <c r="G785" s="610"/>
    </row>
    <row r="786" spans="1:256" s="504" customFormat="1" ht="13.5" thickBot="1">
      <c r="A786" s="563"/>
      <c r="B786" s="564"/>
      <c r="C786" s="565"/>
      <c r="D786" s="565"/>
      <c r="E786" s="565"/>
      <c r="F786" s="566"/>
      <c r="G786" s="567"/>
      <c r="H786" s="544"/>
    </row>
    <row r="787" spans="1:256" ht="13.5" thickBot="1">
      <c r="A787" s="469" t="s">
        <v>513</v>
      </c>
      <c r="B787" s="562">
        <f>IF(A787="*",INT(MAX(B$63:B786)+1), IF(A787="**",ROUNDDOWN(MAX(B$63:B786)+0.01,2), IF(A787="***",MAX(B$63:B786)+0.01,0)))</f>
        <v>5</v>
      </c>
      <c r="C787" s="506" t="s">
        <v>661</v>
      </c>
      <c r="D787" s="513"/>
      <c r="E787" s="514"/>
      <c r="F787" s="479"/>
      <c r="G787" s="515"/>
    </row>
    <row r="788" spans="1:256" s="504" customFormat="1">
      <c r="A788" s="563"/>
      <c r="B788" s="564"/>
      <c r="C788" s="565"/>
      <c r="D788" s="565"/>
      <c r="E788" s="565"/>
      <c r="F788" s="566"/>
      <c r="G788" s="567"/>
      <c r="H788" s="544"/>
    </row>
    <row r="789" spans="1:256" s="471" customFormat="1" ht="12.75" customHeight="1">
      <c r="A789" s="497" t="s">
        <v>515</v>
      </c>
      <c r="B789" s="500">
        <f>IF(A789="*",INT(MAX(B$35:B788)+1), IF(A789="**",ROUNDDOWN(MAX(B$35:B788)+0.01,2), IF(A789="***",MAX(B$35:B788)+0.01,0)))</f>
        <v>5.01</v>
      </c>
      <c r="C789" s="1047" t="s">
        <v>662</v>
      </c>
      <c r="D789" s="648"/>
      <c r="E789" s="648"/>
      <c r="F789" s="541"/>
      <c r="G789" s="542"/>
      <c r="H789" s="483"/>
      <c r="I789" s="469"/>
      <c r="J789" s="469"/>
      <c r="K789" s="469"/>
      <c r="L789" s="469"/>
      <c r="M789" s="469"/>
      <c r="N789" s="469"/>
      <c r="O789" s="469"/>
      <c r="P789" s="469"/>
      <c r="Q789" s="469"/>
      <c r="R789" s="469"/>
      <c r="S789" s="469"/>
      <c r="T789" s="469"/>
      <c r="U789" s="469"/>
      <c r="V789" s="469"/>
      <c r="W789" s="469"/>
      <c r="X789" s="469"/>
      <c r="Y789" s="469"/>
      <c r="Z789" s="469"/>
      <c r="AA789" s="469"/>
      <c r="AB789" s="469"/>
      <c r="AC789" s="469"/>
      <c r="AD789" s="469"/>
      <c r="AE789" s="469"/>
      <c r="AF789" s="469"/>
      <c r="AG789" s="469"/>
      <c r="AH789" s="469"/>
      <c r="AI789" s="469"/>
      <c r="AJ789" s="469"/>
      <c r="AK789" s="469"/>
      <c r="AL789" s="469"/>
      <c r="AM789" s="469"/>
      <c r="AN789" s="469"/>
      <c r="AO789" s="469"/>
      <c r="AP789" s="469"/>
      <c r="AQ789" s="469"/>
      <c r="AR789" s="469"/>
      <c r="AS789" s="469"/>
      <c r="AT789" s="469"/>
      <c r="AU789" s="469"/>
      <c r="AV789" s="469"/>
      <c r="AW789" s="469"/>
      <c r="AX789" s="469"/>
      <c r="AY789" s="469"/>
      <c r="AZ789" s="469"/>
      <c r="BA789" s="469"/>
      <c r="BB789" s="469"/>
      <c r="BC789" s="469"/>
      <c r="BD789" s="469"/>
      <c r="BE789" s="469"/>
      <c r="BF789" s="469"/>
      <c r="BG789" s="469"/>
      <c r="BH789" s="469"/>
      <c r="BI789" s="469"/>
      <c r="BJ789" s="469"/>
      <c r="BK789" s="469"/>
      <c r="BL789" s="469"/>
      <c r="BM789" s="469"/>
      <c r="BN789" s="469"/>
      <c r="BO789" s="469"/>
      <c r="BP789" s="469"/>
      <c r="BQ789" s="469"/>
      <c r="BR789" s="469"/>
      <c r="BS789" s="469"/>
      <c r="BT789" s="469"/>
      <c r="BU789" s="469"/>
      <c r="BV789" s="469"/>
      <c r="BW789" s="469"/>
      <c r="BX789" s="469"/>
      <c r="BY789" s="469"/>
      <c r="BZ789" s="469"/>
      <c r="CA789" s="469"/>
      <c r="CB789" s="469"/>
      <c r="CC789" s="469"/>
      <c r="CD789" s="469"/>
      <c r="CE789" s="469"/>
      <c r="CF789" s="469"/>
      <c r="CG789" s="469"/>
      <c r="CH789" s="469"/>
      <c r="CI789" s="469"/>
      <c r="CJ789" s="469"/>
      <c r="CK789" s="469"/>
      <c r="CL789" s="469"/>
      <c r="CM789" s="469"/>
      <c r="CN789" s="469"/>
      <c r="CO789" s="469"/>
      <c r="CP789" s="469"/>
      <c r="CQ789" s="469"/>
      <c r="CR789" s="469"/>
      <c r="CS789" s="469"/>
      <c r="CT789" s="469"/>
      <c r="CU789" s="469"/>
      <c r="CV789" s="469"/>
      <c r="CW789" s="469"/>
      <c r="CX789" s="469"/>
      <c r="CY789" s="469"/>
      <c r="CZ789" s="469"/>
      <c r="DA789" s="469"/>
      <c r="DB789" s="469"/>
      <c r="DC789" s="469"/>
      <c r="DD789" s="469"/>
      <c r="DE789" s="469"/>
      <c r="DF789" s="469"/>
      <c r="DG789" s="469"/>
      <c r="DH789" s="469"/>
      <c r="DI789" s="469"/>
      <c r="DJ789" s="469"/>
      <c r="DK789" s="469"/>
      <c r="DL789" s="469"/>
      <c r="DM789" s="469"/>
      <c r="DN789" s="469"/>
      <c r="DO789" s="469"/>
      <c r="DP789" s="469"/>
      <c r="DQ789" s="469"/>
      <c r="DR789" s="469"/>
      <c r="DS789" s="469"/>
      <c r="DT789" s="469"/>
      <c r="DU789" s="469"/>
      <c r="DV789" s="469"/>
      <c r="DW789" s="469"/>
      <c r="DX789" s="469"/>
      <c r="DY789" s="469"/>
      <c r="DZ789" s="469"/>
      <c r="EA789" s="469"/>
      <c r="EB789" s="469"/>
      <c r="EC789" s="469"/>
      <c r="ED789" s="469"/>
      <c r="EE789" s="469"/>
      <c r="EF789" s="469"/>
      <c r="EG789" s="469"/>
      <c r="EH789" s="469"/>
      <c r="EI789" s="469"/>
      <c r="EJ789" s="469"/>
      <c r="EK789" s="469"/>
      <c r="EL789" s="469"/>
      <c r="EM789" s="469"/>
      <c r="EN789" s="469"/>
      <c r="EO789" s="469"/>
      <c r="EP789" s="469"/>
      <c r="EQ789" s="469"/>
      <c r="ER789" s="469"/>
      <c r="ES789" s="469"/>
      <c r="ET789" s="469"/>
      <c r="EU789" s="469"/>
      <c r="EV789" s="469"/>
      <c r="EW789" s="469"/>
      <c r="EX789" s="469"/>
      <c r="EY789" s="469"/>
      <c r="EZ789" s="469"/>
      <c r="FA789" s="469"/>
      <c r="FB789" s="469"/>
      <c r="FC789" s="469"/>
      <c r="FD789" s="469"/>
      <c r="FE789" s="469"/>
      <c r="FF789" s="469"/>
      <c r="FG789" s="469"/>
      <c r="FH789" s="469"/>
      <c r="FI789" s="469"/>
      <c r="FJ789" s="469"/>
      <c r="FK789" s="469"/>
      <c r="FL789" s="469"/>
      <c r="FM789" s="469"/>
      <c r="FN789" s="469"/>
      <c r="FO789" s="469"/>
      <c r="FP789" s="469"/>
      <c r="FQ789" s="469"/>
      <c r="FR789" s="469"/>
      <c r="FS789" s="469"/>
      <c r="FT789" s="469"/>
      <c r="FU789" s="469"/>
      <c r="FV789" s="469"/>
      <c r="FW789" s="469"/>
      <c r="FX789" s="469"/>
      <c r="FY789" s="469"/>
      <c r="FZ789" s="469"/>
      <c r="GA789" s="469"/>
      <c r="GB789" s="469"/>
      <c r="GC789" s="469"/>
      <c r="GD789" s="469"/>
      <c r="GE789" s="469"/>
      <c r="GF789" s="469"/>
      <c r="GG789" s="469"/>
      <c r="GH789" s="469"/>
      <c r="GI789" s="469"/>
      <c r="GJ789" s="469"/>
      <c r="GK789" s="469"/>
      <c r="GL789" s="469"/>
      <c r="GM789" s="469"/>
      <c r="GN789" s="469"/>
      <c r="GO789" s="469"/>
      <c r="GP789" s="469"/>
      <c r="GQ789" s="469"/>
      <c r="GR789" s="469"/>
      <c r="GS789" s="469"/>
      <c r="GT789" s="469"/>
      <c r="GU789" s="469"/>
      <c r="GV789" s="469"/>
      <c r="GW789" s="469"/>
      <c r="GX789" s="469"/>
      <c r="GY789" s="469"/>
      <c r="GZ789" s="469"/>
      <c r="HA789" s="469"/>
      <c r="HB789" s="469"/>
      <c r="HC789" s="469"/>
      <c r="HD789" s="469"/>
      <c r="HE789" s="469"/>
      <c r="HF789" s="469"/>
      <c r="HG789" s="469"/>
      <c r="HH789" s="469"/>
      <c r="HI789" s="469"/>
      <c r="HJ789" s="469"/>
      <c r="HK789" s="469"/>
      <c r="HL789" s="469"/>
      <c r="HM789" s="469"/>
      <c r="HN789" s="469"/>
      <c r="HO789" s="469"/>
      <c r="HP789" s="469"/>
      <c r="HQ789" s="469"/>
      <c r="HR789" s="469"/>
      <c r="HS789" s="469"/>
      <c r="HT789" s="469"/>
      <c r="HU789" s="469"/>
      <c r="HV789" s="469"/>
      <c r="HW789" s="469"/>
      <c r="HX789" s="469"/>
      <c r="HY789" s="469"/>
      <c r="HZ789" s="469"/>
      <c r="IA789" s="469"/>
      <c r="IB789" s="469"/>
      <c r="IC789" s="469"/>
      <c r="ID789" s="469"/>
      <c r="IE789" s="469"/>
      <c r="IF789" s="469"/>
      <c r="IG789" s="469"/>
      <c r="IH789" s="469"/>
      <c r="II789" s="469"/>
      <c r="IJ789" s="469"/>
      <c r="IK789" s="469"/>
      <c r="IL789" s="469"/>
      <c r="IM789" s="469"/>
      <c r="IN789" s="469"/>
      <c r="IO789" s="469"/>
      <c r="IP789" s="469"/>
      <c r="IQ789" s="469"/>
      <c r="IR789" s="469"/>
      <c r="IS789" s="469"/>
      <c r="IT789" s="469"/>
      <c r="IU789" s="469"/>
      <c r="IV789" s="469"/>
    </row>
    <row r="790" spans="1:256" s="471" customFormat="1">
      <c r="A790" s="469"/>
      <c r="B790" s="500">
        <f>IF(A790="*",INT(MAX(B$35:B789)+1), IF(A790="**",ROUNDDOWN(MAX(B$35:B789)+0.01,2), IF(A790="***",MAX(B$35:B789)+0.01,0)))</f>
        <v>0</v>
      </c>
      <c r="C790" s="1047"/>
      <c r="D790" s="648"/>
      <c r="E790" s="648"/>
      <c r="F790" s="541"/>
      <c r="G790" s="542"/>
      <c r="H790" s="483"/>
      <c r="I790" s="469"/>
      <c r="J790" s="469"/>
      <c r="K790" s="469"/>
      <c r="L790" s="469"/>
      <c r="M790" s="469"/>
      <c r="N790" s="469"/>
      <c r="O790" s="469"/>
      <c r="P790" s="469"/>
      <c r="Q790" s="469"/>
      <c r="R790" s="469"/>
      <c r="S790" s="469"/>
      <c r="T790" s="469"/>
      <c r="U790" s="469"/>
      <c r="V790" s="469"/>
      <c r="W790" s="469"/>
      <c r="X790" s="469"/>
      <c r="Y790" s="469"/>
      <c r="Z790" s="469"/>
      <c r="AA790" s="469"/>
      <c r="AB790" s="469"/>
      <c r="AC790" s="469"/>
      <c r="AD790" s="469"/>
      <c r="AE790" s="469"/>
      <c r="AF790" s="469"/>
      <c r="AG790" s="469"/>
      <c r="AH790" s="469"/>
      <c r="AI790" s="469"/>
      <c r="AJ790" s="469"/>
      <c r="AK790" s="469"/>
      <c r="AL790" s="469"/>
      <c r="AM790" s="469"/>
      <c r="AN790" s="469"/>
      <c r="AO790" s="469"/>
      <c r="AP790" s="469"/>
      <c r="AQ790" s="469"/>
      <c r="AR790" s="469"/>
      <c r="AS790" s="469"/>
      <c r="AT790" s="469"/>
      <c r="AU790" s="469"/>
      <c r="AV790" s="469"/>
      <c r="AW790" s="469"/>
      <c r="AX790" s="469"/>
      <c r="AY790" s="469"/>
      <c r="AZ790" s="469"/>
      <c r="BA790" s="469"/>
      <c r="BB790" s="469"/>
      <c r="BC790" s="469"/>
      <c r="BD790" s="469"/>
      <c r="BE790" s="469"/>
      <c r="BF790" s="469"/>
      <c r="BG790" s="469"/>
      <c r="BH790" s="469"/>
      <c r="BI790" s="469"/>
      <c r="BJ790" s="469"/>
      <c r="BK790" s="469"/>
      <c r="BL790" s="469"/>
      <c r="BM790" s="469"/>
      <c r="BN790" s="469"/>
      <c r="BO790" s="469"/>
      <c r="BP790" s="469"/>
      <c r="BQ790" s="469"/>
      <c r="BR790" s="469"/>
      <c r="BS790" s="469"/>
      <c r="BT790" s="469"/>
      <c r="BU790" s="469"/>
      <c r="BV790" s="469"/>
      <c r="BW790" s="469"/>
      <c r="BX790" s="469"/>
      <c r="BY790" s="469"/>
      <c r="BZ790" s="469"/>
      <c r="CA790" s="469"/>
      <c r="CB790" s="469"/>
      <c r="CC790" s="469"/>
      <c r="CD790" s="469"/>
      <c r="CE790" s="469"/>
      <c r="CF790" s="469"/>
      <c r="CG790" s="469"/>
      <c r="CH790" s="469"/>
      <c r="CI790" s="469"/>
      <c r="CJ790" s="469"/>
      <c r="CK790" s="469"/>
      <c r="CL790" s="469"/>
      <c r="CM790" s="469"/>
      <c r="CN790" s="469"/>
      <c r="CO790" s="469"/>
      <c r="CP790" s="469"/>
      <c r="CQ790" s="469"/>
      <c r="CR790" s="469"/>
      <c r="CS790" s="469"/>
      <c r="CT790" s="469"/>
      <c r="CU790" s="469"/>
      <c r="CV790" s="469"/>
      <c r="CW790" s="469"/>
      <c r="CX790" s="469"/>
      <c r="CY790" s="469"/>
      <c r="CZ790" s="469"/>
      <c r="DA790" s="469"/>
      <c r="DB790" s="469"/>
      <c r="DC790" s="469"/>
      <c r="DD790" s="469"/>
      <c r="DE790" s="469"/>
      <c r="DF790" s="469"/>
      <c r="DG790" s="469"/>
      <c r="DH790" s="469"/>
      <c r="DI790" s="469"/>
      <c r="DJ790" s="469"/>
      <c r="DK790" s="469"/>
      <c r="DL790" s="469"/>
      <c r="DM790" s="469"/>
      <c r="DN790" s="469"/>
      <c r="DO790" s="469"/>
      <c r="DP790" s="469"/>
      <c r="DQ790" s="469"/>
      <c r="DR790" s="469"/>
      <c r="DS790" s="469"/>
      <c r="DT790" s="469"/>
      <c r="DU790" s="469"/>
      <c r="DV790" s="469"/>
      <c r="DW790" s="469"/>
      <c r="DX790" s="469"/>
      <c r="DY790" s="469"/>
      <c r="DZ790" s="469"/>
      <c r="EA790" s="469"/>
      <c r="EB790" s="469"/>
      <c r="EC790" s="469"/>
      <c r="ED790" s="469"/>
      <c r="EE790" s="469"/>
      <c r="EF790" s="469"/>
      <c r="EG790" s="469"/>
      <c r="EH790" s="469"/>
      <c r="EI790" s="469"/>
      <c r="EJ790" s="469"/>
      <c r="EK790" s="469"/>
      <c r="EL790" s="469"/>
      <c r="EM790" s="469"/>
      <c r="EN790" s="469"/>
      <c r="EO790" s="469"/>
      <c r="EP790" s="469"/>
      <c r="EQ790" s="469"/>
      <c r="ER790" s="469"/>
      <c r="ES790" s="469"/>
      <c r="ET790" s="469"/>
      <c r="EU790" s="469"/>
      <c r="EV790" s="469"/>
      <c r="EW790" s="469"/>
      <c r="EX790" s="469"/>
      <c r="EY790" s="469"/>
      <c r="EZ790" s="469"/>
      <c r="FA790" s="469"/>
      <c r="FB790" s="469"/>
      <c r="FC790" s="469"/>
      <c r="FD790" s="469"/>
      <c r="FE790" s="469"/>
      <c r="FF790" s="469"/>
      <c r="FG790" s="469"/>
      <c r="FH790" s="469"/>
      <c r="FI790" s="469"/>
      <c r="FJ790" s="469"/>
      <c r="FK790" s="469"/>
      <c r="FL790" s="469"/>
      <c r="FM790" s="469"/>
      <c r="FN790" s="469"/>
      <c r="FO790" s="469"/>
      <c r="FP790" s="469"/>
      <c r="FQ790" s="469"/>
      <c r="FR790" s="469"/>
      <c r="FS790" s="469"/>
      <c r="FT790" s="469"/>
      <c r="FU790" s="469"/>
      <c r="FV790" s="469"/>
      <c r="FW790" s="469"/>
      <c r="FX790" s="469"/>
      <c r="FY790" s="469"/>
      <c r="FZ790" s="469"/>
      <c r="GA790" s="469"/>
      <c r="GB790" s="469"/>
      <c r="GC790" s="469"/>
      <c r="GD790" s="469"/>
      <c r="GE790" s="469"/>
      <c r="GF790" s="469"/>
      <c r="GG790" s="469"/>
      <c r="GH790" s="469"/>
      <c r="GI790" s="469"/>
      <c r="GJ790" s="469"/>
      <c r="GK790" s="469"/>
      <c r="GL790" s="469"/>
      <c r="GM790" s="469"/>
      <c r="GN790" s="469"/>
      <c r="GO790" s="469"/>
      <c r="GP790" s="469"/>
      <c r="GQ790" s="469"/>
      <c r="GR790" s="469"/>
      <c r="GS790" s="469"/>
      <c r="GT790" s="469"/>
      <c r="GU790" s="469"/>
      <c r="GV790" s="469"/>
      <c r="GW790" s="469"/>
      <c r="GX790" s="469"/>
      <c r="GY790" s="469"/>
      <c r="GZ790" s="469"/>
      <c r="HA790" s="469"/>
      <c r="HB790" s="469"/>
      <c r="HC790" s="469"/>
      <c r="HD790" s="469"/>
      <c r="HE790" s="469"/>
      <c r="HF790" s="469"/>
      <c r="HG790" s="469"/>
      <c r="HH790" s="469"/>
      <c r="HI790" s="469"/>
      <c r="HJ790" s="469"/>
      <c r="HK790" s="469"/>
      <c r="HL790" s="469"/>
      <c r="HM790" s="469"/>
      <c r="HN790" s="469"/>
      <c r="HO790" s="469"/>
      <c r="HP790" s="469"/>
      <c r="HQ790" s="469"/>
      <c r="HR790" s="469"/>
      <c r="HS790" s="469"/>
      <c r="HT790" s="469"/>
      <c r="HU790" s="469"/>
      <c r="HV790" s="469"/>
      <c r="HW790" s="469"/>
      <c r="HX790" s="469"/>
      <c r="HY790" s="469"/>
      <c r="HZ790" s="469"/>
      <c r="IA790" s="469"/>
      <c r="IB790" s="469"/>
      <c r="IC790" s="469"/>
      <c r="ID790" s="469"/>
      <c r="IE790" s="469"/>
      <c r="IF790" s="469"/>
      <c r="IG790" s="469"/>
      <c r="IH790" s="469"/>
      <c r="II790" s="469"/>
      <c r="IJ790" s="469"/>
      <c r="IK790" s="469"/>
      <c r="IL790" s="469"/>
      <c r="IM790" s="469"/>
      <c r="IN790" s="469"/>
      <c r="IO790" s="469"/>
      <c r="IP790" s="469"/>
      <c r="IQ790" s="469"/>
      <c r="IR790" s="469"/>
      <c r="IS790" s="469"/>
      <c r="IT790" s="469"/>
      <c r="IU790" s="469"/>
      <c r="IV790" s="469"/>
    </row>
    <row r="791" spans="1:256" s="471" customFormat="1">
      <c r="A791" s="469"/>
      <c r="B791" s="500">
        <f>IF(A791="*",INT(MAX(B$35:B790)+1), IF(A791="**",ROUNDDOWN(MAX(B$35:B790)+0.01,2), IF(A791="***",MAX(B$35:B790)+0.01,0)))</f>
        <v>0</v>
      </c>
      <c r="C791" s="1047"/>
      <c r="D791" s="648"/>
      <c r="E791" s="648"/>
      <c r="F791" s="541"/>
      <c r="G791" s="542"/>
      <c r="H791" s="483"/>
      <c r="I791" s="469"/>
      <c r="J791" s="469"/>
      <c r="K791" s="469"/>
      <c r="L791" s="469"/>
      <c r="M791" s="469"/>
      <c r="N791" s="469"/>
      <c r="O791" s="469"/>
      <c r="P791" s="469"/>
      <c r="Q791" s="469"/>
      <c r="R791" s="469"/>
      <c r="S791" s="469"/>
      <c r="T791" s="469"/>
      <c r="U791" s="469"/>
      <c r="V791" s="469"/>
      <c r="W791" s="469"/>
      <c r="X791" s="469"/>
      <c r="Y791" s="469"/>
      <c r="Z791" s="469"/>
      <c r="AA791" s="469"/>
      <c r="AB791" s="469"/>
      <c r="AC791" s="469"/>
      <c r="AD791" s="469"/>
      <c r="AE791" s="469"/>
      <c r="AF791" s="469"/>
      <c r="AG791" s="469"/>
      <c r="AH791" s="469"/>
      <c r="AI791" s="469"/>
      <c r="AJ791" s="469"/>
      <c r="AK791" s="469"/>
      <c r="AL791" s="469"/>
      <c r="AM791" s="469"/>
      <c r="AN791" s="469"/>
      <c r="AO791" s="469"/>
      <c r="AP791" s="469"/>
      <c r="AQ791" s="469"/>
      <c r="AR791" s="469"/>
      <c r="AS791" s="469"/>
      <c r="AT791" s="469"/>
      <c r="AU791" s="469"/>
      <c r="AV791" s="469"/>
      <c r="AW791" s="469"/>
      <c r="AX791" s="469"/>
      <c r="AY791" s="469"/>
      <c r="AZ791" s="469"/>
      <c r="BA791" s="469"/>
      <c r="BB791" s="469"/>
      <c r="BC791" s="469"/>
      <c r="BD791" s="469"/>
      <c r="BE791" s="469"/>
      <c r="BF791" s="469"/>
      <c r="BG791" s="469"/>
      <c r="BH791" s="469"/>
      <c r="BI791" s="469"/>
      <c r="BJ791" s="469"/>
      <c r="BK791" s="469"/>
      <c r="BL791" s="469"/>
      <c r="BM791" s="469"/>
      <c r="BN791" s="469"/>
      <c r="BO791" s="469"/>
      <c r="BP791" s="469"/>
      <c r="BQ791" s="469"/>
      <c r="BR791" s="469"/>
      <c r="BS791" s="469"/>
      <c r="BT791" s="469"/>
      <c r="BU791" s="469"/>
      <c r="BV791" s="469"/>
      <c r="BW791" s="469"/>
      <c r="BX791" s="469"/>
      <c r="BY791" s="469"/>
      <c r="BZ791" s="469"/>
      <c r="CA791" s="469"/>
      <c r="CB791" s="469"/>
      <c r="CC791" s="469"/>
      <c r="CD791" s="469"/>
      <c r="CE791" s="469"/>
      <c r="CF791" s="469"/>
      <c r="CG791" s="469"/>
      <c r="CH791" s="469"/>
      <c r="CI791" s="469"/>
      <c r="CJ791" s="469"/>
      <c r="CK791" s="469"/>
      <c r="CL791" s="469"/>
      <c r="CM791" s="469"/>
      <c r="CN791" s="469"/>
      <c r="CO791" s="469"/>
      <c r="CP791" s="469"/>
      <c r="CQ791" s="469"/>
      <c r="CR791" s="469"/>
      <c r="CS791" s="469"/>
      <c r="CT791" s="469"/>
      <c r="CU791" s="469"/>
      <c r="CV791" s="469"/>
      <c r="CW791" s="469"/>
      <c r="CX791" s="469"/>
      <c r="CY791" s="469"/>
      <c r="CZ791" s="469"/>
      <c r="DA791" s="469"/>
      <c r="DB791" s="469"/>
      <c r="DC791" s="469"/>
      <c r="DD791" s="469"/>
      <c r="DE791" s="469"/>
      <c r="DF791" s="469"/>
      <c r="DG791" s="469"/>
      <c r="DH791" s="469"/>
      <c r="DI791" s="469"/>
      <c r="DJ791" s="469"/>
      <c r="DK791" s="469"/>
      <c r="DL791" s="469"/>
      <c r="DM791" s="469"/>
      <c r="DN791" s="469"/>
      <c r="DO791" s="469"/>
      <c r="DP791" s="469"/>
      <c r="DQ791" s="469"/>
      <c r="DR791" s="469"/>
      <c r="DS791" s="469"/>
      <c r="DT791" s="469"/>
      <c r="DU791" s="469"/>
      <c r="DV791" s="469"/>
      <c r="DW791" s="469"/>
      <c r="DX791" s="469"/>
      <c r="DY791" s="469"/>
      <c r="DZ791" s="469"/>
      <c r="EA791" s="469"/>
      <c r="EB791" s="469"/>
      <c r="EC791" s="469"/>
      <c r="ED791" s="469"/>
      <c r="EE791" s="469"/>
      <c r="EF791" s="469"/>
      <c r="EG791" s="469"/>
      <c r="EH791" s="469"/>
      <c r="EI791" s="469"/>
      <c r="EJ791" s="469"/>
      <c r="EK791" s="469"/>
      <c r="EL791" s="469"/>
      <c r="EM791" s="469"/>
      <c r="EN791" s="469"/>
      <c r="EO791" s="469"/>
      <c r="EP791" s="469"/>
      <c r="EQ791" s="469"/>
      <c r="ER791" s="469"/>
      <c r="ES791" s="469"/>
      <c r="ET791" s="469"/>
      <c r="EU791" s="469"/>
      <c r="EV791" s="469"/>
      <c r="EW791" s="469"/>
      <c r="EX791" s="469"/>
      <c r="EY791" s="469"/>
      <c r="EZ791" s="469"/>
      <c r="FA791" s="469"/>
      <c r="FB791" s="469"/>
      <c r="FC791" s="469"/>
      <c r="FD791" s="469"/>
      <c r="FE791" s="469"/>
      <c r="FF791" s="469"/>
      <c r="FG791" s="469"/>
      <c r="FH791" s="469"/>
      <c r="FI791" s="469"/>
      <c r="FJ791" s="469"/>
      <c r="FK791" s="469"/>
      <c r="FL791" s="469"/>
      <c r="FM791" s="469"/>
      <c r="FN791" s="469"/>
      <c r="FO791" s="469"/>
      <c r="FP791" s="469"/>
      <c r="FQ791" s="469"/>
      <c r="FR791" s="469"/>
      <c r="FS791" s="469"/>
      <c r="FT791" s="469"/>
      <c r="FU791" s="469"/>
      <c r="FV791" s="469"/>
      <c r="FW791" s="469"/>
      <c r="FX791" s="469"/>
      <c r="FY791" s="469"/>
      <c r="FZ791" s="469"/>
      <c r="GA791" s="469"/>
      <c r="GB791" s="469"/>
      <c r="GC791" s="469"/>
      <c r="GD791" s="469"/>
      <c r="GE791" s="469"/>
      <c r="GF791" s="469"/>
      <c r="GG791" s="469"/>
      <c r="GH791" s="469"/>
      <c r="GI791" s="469"/>
      <c r="GJ791" s="469"/>
      <c r="GK791" s="469"/>
      <c r="GL791" s="469"/>
      <c r="GM791" s="469"/>
      <c r="GN791" s="469"/>
      <c r="GO791" s="469"/>
      <c r="GP791" s="469"/>
      <c r="GQ791" s="469"/>
      <c r="GR791" s="469"/>
      <c r="GS791" s="469"/>
      <c r="GT791" s="469"/>
      <c r="GU791" s="469"/>
      <c r="GV791" s="469"/>
      <c r="GW791" s="469"/>
      <c r="GX791" s="469"/>
      <c r="GY791" s="469"/>
      <c r="GZ791" s="469"/>
      <c r="HA791" s="469"/>
      <c r="HB791" s="469"/>
      <c r="HC791" s="469"/>
      <c r="HD791" s="469"/>
      <c r="HE791" s="469"/>
      <c r="HF791" s="469"/>
      <c r="HG791" s="469"/>
      <c r="HH791" s="469"/>
      <c r="HI791" s="469"/>
      <c r="HJ791" s="469"/>
      <c r="HK791" s="469"/>
      <c r="HL791" s="469"/>
      <c r="HM791" s="469"/>
      <c r="HN791" s="469"/>
      <c r="HO791" s="469"/>
      <c r="HP791" s="469"/>
      <c r="HQ791" s="469"/>
      <c r="HR791" s="469"/>
      <c r="HS791" s="469"/>
      <c r="HT791" s="469"/>
      <c r="HU791" s="469"/>
      <c r="HV791" s="469"/>
      <c r="HW791" s="469"/>
      <c r="HX791" s="469"/>
      <c r="HY791" s="469"/>
      <c r="HZ791" s="469"/>
      <c r="IA791" s="469"/>
      <c r="IB791" s="469"/>
      <c r="IC791" s="469"/>
      <c r="ID791" s="469"/>
      <c r="IE791" s="469"/>
      <c r="IF791" s="469"/>
      <c r="IG791" s="469"/>
      <c r="IH791" s="469"/>
      <c r="II791" s="469"/>
      <c r="IJ791" s="469"/>
      <c r="IK791" s="469"/>
      <c r="IL791" s="469"/>
      <c r="IM791" s="469"/>
      <c r="IN791" s="469"/>
      <c r="IO791" s="469"/>
      <c r="IP791" s="469"/>
      <c r="IQ791" s="469"/>
      <c r="IR791" s="469"/>
      <c r="IS791" s="469"/>
      <c r="IT791" s="469"/>
      <c r="IU791" s="469"/>
      <c r="IV791" s="469"/>
    </row>
    <row r="792" spans="1:256" s="471" customFormat="1">
      <c r="A792" s="469"/>
      <c r="B792" s="500">
        <f>IF(A792="*",INT(MAX(B$35:B791)+1), IF(A792="**",ROUNDDOWN(MAX(B$35:B791)+0.01,2), IF(A792="***",MAX(B$35:B791)+0.01,0)))</f>
        <v>0</v>
      </c>
      <c r="C792" s="1047"/>
      <c r="D792" s="648"/>
      <c r="E792" s="648"/>
      <c r="F792" s="541"/>
      <c r="G792" s="542"/>
      <c r="H792" s="483"/>
      <c r="I792" s="469"/>
      <c r="J792" s="469"/>
      <c r="K792" s="469"/>
      <c r="L792" s="469"/>
      <c r="M792" s="469"/>
      <c r="N792" s="469"/>
      <c r="O792" s="469"/>
      <c r="P792" s="469"/>
      <c r="Q792" s="469"/>
      <c r="R792" s="469"/>
      <c r="S792" s="469"/>
      <c r="T792" s="469"/>
      <c r="U792" s="469"/>
      <c r="V792" s="469"/>
      <c r="W792" s="469"/>
      <c r="X792" s="469"/>
      <c r="Y792" s="469"/>
      <c r="Z792" s="469"/>
      <c r="AA792" s="469"/>
      <c r="AB792" s="469"/>
      <c r="AC792" s="469"/>
      <c r="AD792" s="469"/>
      <c r="AE792" s="469"/>
      <c r="AF792" s="469"/>
      <c r="AG792" s="469"/>
      <c r="AH792" s="469"/>
      <c r="AI792" s="469"/>
      <c r="AJ792" s="469"/>
      <c r="AK792" s="469"/>
      <c r="AL792" s="469"/>
      <c r="AM792" s="469"/>
      <c r="AN792" s="469"/>
      <c r="AO792" s="469"/>
      <c r="AP792" s="469"/>
      <c r="AQ792" s="469"/>
      <c r="AR792" s="469"/>
      <c r="AS792" s="469"/>
      <c r="AT792" s="469"/>
      <c r="AU792" s="469"/>
      <c r="AV792" s="469"/>
      <c r="AW792" s="469"/>
      <c r="AX792" s="469"/>
      <c r="AY792" s="469"/>
      <c r="AZ792" s="469"/>
      <c r="BA792" s="469"/>
      <c r="BB792" s="469"/>
      <c r="BC792" s="469"/>
      <c r="BD792" s="469"/>
      <c r="BE792" s="469"/>
      <c r="BF792" s="469"/>
      <c r="BG792" s="469"/>
      <c r="BH792" s="469"/>
      <c r="BI792" s="469"/>
      <c r="BJ792" s="469"/>
      <c r="BK792" s="469"/>
      <c r="BL792" s="469"/>
      <c r="BM792" s="469"/>
      <c r="BN792" s="469"/>
      <c r="BO792" s="469"/>
      <c r="BP792" s="469"/>
      <c r="BQ792" s="469"/>
      <c r="BR792" s="469"/>
      <c r="BS792" s="469"/>
      <c r="BT792" s="469"/>
      <c r="BU792" s="469"/>
      <c r="BV792" s="469"/>
      <c r="BW792" s="469"/>
      <c r="BX792" s="469"/>
      <c r="BY792" s="469"/>
      <c r="BZ792" s="469"/>
      <c r="CA792" s="469"/>
      <c r="CB792" s="469"/>
      <c r="CC792" s="469"/>
      <c r="CD792" s="469"/>
      <c r="CE792" s="469"/>
      <c r="CF792" s="469"/>
      <c r="CG792" s="469"/>
      <c r="CH792" s="469"/>
      <c r="CI792" s="469"/>
      <c r="CJ792" s="469"/>
      <c r="CK792" s="469"/>
      <c r="CL792" s="469"/>
      <c r="CM792" s="469"/>
      <c r="CN792" s="469"/>
      <c r="CO792" s="469"/>
      <c r="CP792" s="469"/>
      <c r="CQ792" s="469"/>
      <c r="CR792" s="469"/>
      <c r="CS792" s="469"/>
      <c r="CT792" s="469"/>
      <c r="CU792" s="469"/>
      <c r="CV792" s="469"/>
      <c r="CW792" s="469"/>
      <c r="CX792" s="469"/>
      <c r="CY792" s="469"/>
      <c r="CZ792" s="469"/>
      <c r="DA792" s="469"/>
      <c r="DB792" s="469"/>
      <c r="DC792" s="469"/>
      <c r="DD792" s="469"/>
      <c r="DE792" s="469"/>
      <c r="DF792" s="469"/>
      <c r="DG792" s="469"/>
      <c r="DH792" s="469"/>
      <c r="DI792" s="469"/>
      <c r="DJ792" s="469"/>
      <c r="DK792" s="469"/>
      <c r="DL792" s="469"/>
      <c r="DM792" s="469"/>
      <c r="DN792" s="469"/>
      <c r="DO792" s="469"/>
      <c r="DP792" s="469"/>
      <c r="DQ792" s="469"/>
      <c r="DR792" s="469"/>
      <c r="DS792" s="469"/>
      <c r="DT792" s="469"/>
      <c r="DU792" s="469"/>
      <c r="DV792" s="469"/>
      <c r="DW792" s="469"/>
      <c r="DX792" s="469"/>
      <c r="DY792" s="469"/>
      <c r="DZ792" s="469"/>
      <c r="EA792" s="469"/>
      <c r="EB792" s="469"/>
      <c r="EC792" s="469"/>
      <c r="ED792" s="469"/>
      <c r="EE792" s="469"/>
      <c r="EF792" s="469"/>
      <c r="EG792" s="469"/>
      <c r="EH792" s="469"/>
      <c r="EI792" s="469"/>
      <c r="EJ792" s="469"/>
      <c r="EK792" s="469"/>
      <c r="EL792" s="469"/>
      <c r="EM792" s="469"/>
      <c r="EN792" s="469"/>
      <c r="EO792" s="469"/>
      <c r="EP792" s="469"/>
      <c r="EQ792" s="469"/>
      <c r="ER792" s="469"/>
      <c r="ES792" s="469"/>
      <c r="ET792" s="469"/>
      <c r="EU792" s="469"/>
      <c r="EV792" s="469"/>
      <c r="EW792" s="469"/>
      <c r="EX792" s="469"/>
      <c r="EY792" s="469"/>
      <c r="EZ792" s="469"/>
      <c r="FA792" s="469"/>
      <c r="FB792" s="469"/>
      <c r="FC792" s="469"/>
      <c r="FD792" s="469"/>
      <c r="FE792" s="469"/>
      <c r="FF792" s="469"/>
      <c r="FG792" s="469"/>
      <c r="FH792" s="469"/>
      <c r="FI792" s="469"/>
      <c r="FJ792" s="469"/>
      <c r="FK792" s="469"/>
      <c r="FL792" s="469"/>
      <c r="FM792" s="469"/>
      <c r="FN792" s="469"/>
      <c r="FO792" s="469"/>
      <c r="FP792" s="469"/>
      <c r="FQ792" s="469"/>
      <c r="FR792" s="469"/>
      <c r="FS792" s="469"/>
      <c r="FT792" s="469"/>
      <c r="FU792" s="469"/>
      <c r="FV792" s="469"/>
      <c r="FW792" s="469"/>
      <c r="FX792" s="469"/>
      <c r="FY792" s="469"/>
      <c r="FZ792" s="469"/>
      <c r="GA792" s="469"/>
      <c r="GB792" s="469"/>
      <c r="GC792" s="469"/>
      <c r="GD792" s="469"/>
      <c r="GE792" s="469"/>
      <c r="GF792" s="469"/>
      <c r="GG792" s="469"/>
      <c r="GH792" s="469"/>
      <c r="GI792" s="469"/>
      <c r="GJ792" s="469"/>
      <c r="GK792" s="469"/>
      <c r="GL792" s="469"/>
      <c r="GM792" s="469"/>
      <c r="GN792" s="469"/>
      <c r="GO792" s="469"/>
      <c r="GP792" s="469"/>
      <c r="GQ792" s="469"/>
      <c r="GR792" s="469"/>
      <c r="GS792" s="469"/>
      <c r="GT792" s="469"/>
      <c r="GU792" s="469"/>
      <c r="GV792" s="469"/>
      <c r="GW792" s="469"/>
      <c r="GX792" s="469"/>
      <c r="GY792" s="469"/>
      <c r="GZ792" s="469"/>
      <c r="HA792" s="469"/>
      <c r="HB792" s="469"/>
      <c r="HC792" s="469"/>
      <c r="HD792" s="469"/>
      <c r="HE792" s="469"/>
      <c r="HF792" s="469"/>
      <c r="HG792" s="469"/>
      <c r="HH792" s="469"/>
      <c r="HI792" s="469"/>
      <c r="HJ792" s="469"/>
      <c r="HK792" s="469"/>
      <c r="HL792" s="469"/>
      <c r="HM792" s="469"/>
      <c r="HN792" s="469"/>
      <c r="HO792" s="469"/>
      <c r="HP792" s="469"/>
      <c r="HQ792" s="469"/>
      <c r="HR792" s="469"/>
      <c r="HS792" s="469"/>
      <c r="HT792" s="469"/>
      <c r="HU792" s="469"/>
      <c r="HV792" s="469"/>
      <c r="HW792" s="469"/>
      <c r="HX792" s="469"/>
      <c r="HY792" s="469"/>
      <c r="HZ792" s="469"/>
      <c r="IA792" s="469"/>
      <c r="IB792" s="469"/>
      <c r="IC792" s="469"/>
      <c r="ID792" s="469"/>
      <c r="IE792" s="469"/>
      <c r="IF792" s="469"/>
      <c r="IG792" s="469"/>
      <c r="IH792" s="469"/>
      <c r="II792" s="469"/>
      <c r="IJ792" s="469"/>
      <c r="IK792" s="469"/>
      <c r="IL792" s="469"/>
      <c r="IM792" s="469"/>
      <c r="IN792" s="469"/>
      <c r="IO792" s="469"/>
      <c r="IP792" s="469"/>
      <c r="IQ792" s="469"/>
      <c r="IR792" s="469"/>
      <c r="IS792" s="469"/>
      <c r="IT792" s="469"/>
      <c r="IU792" s="469"/>
      <c r="IV792" s="469"/>
    </row>
    <row r="793" spans="1:256" s="504" customFormat="1">
      <c r="A793" s="563"/>
      <c r="B793" s="500">
        <f>IF(A793="*",INT(MAX(B$32:B794)+1), IF(A793="**",ROUNDDOWN(MAX(B$32:B794)+0.01,2), IF(A793="***",MAX(B$32:B794)+0.01,0)))</f>
        <v>0</v>
      </c>
      <c r="C793" s="568" t="s">
        <v>539</v>
      </c>
      <c r="D793" s="571"/>
      <c r="E793" s="572"/>
      <c r="F793" s="565"/>
      <c r="G793" s="567"/>
      <c r="H793" s="544"/>
    </row>
    <row r="794" spans="1:256" s="504" customFormat="1">
      <c r="A794" s="563"/>
      <c r="B794" s="500"/>
      <c r="C794" s="568"/>
      <c r="D794" s="571"/>
      <c r="E794" s="572"/>
      <c r="F794" s="565"/>
      <c r="G794" s="567"/>
      <c r="H794" s="544"/>
    </row>
    <row r="795" spans="1:256" s="471" customFormat="1">
      <c r="A795" s="469"/>
      <c r="B795" s="500">
        <f>IF(A795="*",INT(MAX(B$35:B794)+1), IF(A795="**",ROUNDDOWN(MAX(B$35:B794)+0.01,2), IF(A795="***",MAX(B$35:B794)+0.01,0)))</f>
        <v>0</v>
      </c>
      <c r="C795" s="524" t="s">
        <v>789</v>
      </c>
      <c r="D795" s="524"/>
      <c r="E795" s="524"/>
      <c r="F795" s="541"/>
      <c r="G795" s="542"/>
      <c r="H795" s="499"/>
      <c r="I795" s="469"/>
      <c r="J795" s="469"/>
      <c r="K795" s="469"/>
      <c r="L795" s="469"/>
      <c r="M795" s="469"/>
      <c r="N795" s="469"/>
      <c r="O795" s="469"/>
      <c r="P795" s="469"/>
      <c r="Q795" s="469"/>
      <c r="R795" s="469"/>
      <c r="S795" s="469"/>
      <c r="T795" s="469"/>
      <c r="U795" s="469"/>
      <c r="V795" s="469"/>
      <c r="W795" s="469"/>
      <c r="X795" s="469"/>
      <c r="Y795" s="469"/>
      <c r="Z795" s="469"/>
      <c r="AA795" s="469"/>
      <c r="AB795" s="469"/>
      <c r="AC795" s="469"/>
      <c r="AD795" s="469"/>
      <c r="AE795" s="469"/>
      <c r="AF795" s="469"/>
      <c r="AG795" s="469"/>
      <c r="AH795" s="469"/>
      <c r="AI795" s="469"/>
      <c r="AJ795" s="469"/>
      <c r="AK795" s="469"/>
      <c r="AL795" s="469"/>
      <c r="AM795" s="469"/>
      <c r="AN795" s="469"/>
      <c r="AO795" s="469"/>
      <c r="AP795" s="469"/>
      <c r="AQ795" s="469"/>
      <c r="AR795" s="469"/>
      <c r="AS795" s="469"/>
      <c r="AT795" s="469"/>
      <c r="AU795" s="469"/>
      <c r="AV795" s="469"/>
      <c r="AW795" s="469"/>
      <c r="AX795" s="469"/>
      <c r="AY795" s="469"/>
      <c r="AZ795" s="469"/>
      <c r="BA795" s="469"/>
      <c r="BB795" s="469"/>
      <c r="BC795" s="469"/>
      <c r="BD795" s="469"/>
      <c r="BE795" s="469"/>
      <c r="BF795" s="469"/>
      <c r="BG795" s="469"/>
      <c r="BH795" s="469"/>
      <c r="BI795" s="469"/>
      <c r="BJ795" s="469"/>
      <c r="BK795" s="469"/>
      <c r="BL795" s="469"/>
      <c r="BM795" s="469"/>
      <c r="BN795" s="469"/>
      <c r="BO795" s="469"/>
      <c r="BP795" s="469"/>
      <c r="BQ795" s="469"/>
      <c r="BR795" s="469"/>
      <c r="BS795" s="469"/>
      <c r="BT795" s="469"/>
      <c r="BU795" s="469"/>
      <c r="BV795" s="469"/>
      <c r="BW795" s="469"/>
      <c r="BX795" s="469"/>
      <c r="BY795" s="469"/>
      <c r="BZ795" s="469"/>
      <c r="CA795" s="469"/>
      <c r="CB795" s="469"/>
      <c r="CC795" s="469"/>
      <c r="CD795" s="469"/>
      <c r="CE795" s="469"/>
      <c r="CF795" s="469"/>
      <c r="CG795" s="469"/>
      <c r="CH795" s="469"/>
      <c r="CI795" s="469"/>
      <c r="CJ795" s="469"/>
      <c r="CK795" s="469"/>
      <c r="CL795" s="469"/>
      <c r="CM795" s="469"/>
      <c r="CN795" s="469"/>
      <c r="CO795" s="469"/>
      <c r="CP795" s="469"/>
      <c r="CQ795" s="469"/>
      <c r="CR795" s="469"/>
      <c r="CS795" s="469"/>
      <c r="CT795" s="469"/>
      <c r="CU795" s="469"/>
      <c r="CV795" s="469"/>
      <c r="CW795" s="469"/>
      <c r="CX795" s="469"/>
      <c r="CY795" s="469"/>
      <c r="CZ795" s="469"/>
      <c r="DA795" s="469"/>
      <c r="DB795" s="469"/>
      <c r="DC795" s="469"/>
      <c r="DD795" s="469"/>
      <c r="DE795" s="469"/>
      <c r="DF795" s="469"/>
      <c r="DG795" s="469"/>
      <c r="DH795" s="469"/>
      <c r="DI795" s="469"/>
      <c r="DJ795" s="469"/>
      <c r="DK795" s="469"/>
      <c r="DL795" s="469"/>
      <c r="DM795" s="469"/>
      <c r="DN795" s="469"/>
      <c r="DO795" s="469"/>
      <c r="DP795" s="469"/>
      <c r="DQ795" s="469"/>
      <c r="DR795" s="469"/>
      <c r="DS795" s="469"/>
      <c r="DT795" s="469"/>
      <c r="DU795" s="469"/>
      <c r="DV795" s="469"/>
      <c r="DW795" s="469"/>
      <c r="DX795" s="469"/>
      <c r="DY795" s="469"/>
      <c r="DZ795" s="469"/>
      <c r="EA795" s="469"/>
      <c r="EB795" s="469"/>
      <c r="EC795" s="469"/>
      <c r="ED795" s="469"/>
      <c r="EE795" s="469"/>
      <c r="EF795" s="469"/>
      <c r="EG795" s="469"/>
      <c r="EH795" s="469"/>
      <c r="EI795" s="469"/>
      <c r="EJ795" s="469"/>
      <c r="EK795" s="469"/>
      <c r="EL795" s="469"/>
      <c r="EM795" s="469"/>
      <c r="EN795" s="469"/>
      <c r="EO795" s="469"/>
      <c r="EP795" s="469"/>
      <c r="EQ795" s="469"/>
      <c r="ER795" s="469"/>
      <c r="ES795" s="469"/>
      <c r="ET795" s="469"/>
      <c r="EU795" s="469"/>
      <c r="EV795" s="469"/>
      <c r="EW795" s="469"/>
      <c r="EX795" s="469"/>
      <c r="EY795" s="469"/>
      <c r="EZ795" s="469"/>
      <c r="FA795" s="469"/>
      <c r="FB795" s="469"/>
      <c r="FC795" s="469"/>
      <c r="FD795" s="469"/>
      <c r="FE795" s="469"/>
      <c r="FF795" s="469"/>
      <c r="FG795" s="469"/>
      <c r="FH795" s="469"/>
      <c r="FI795" s="469"/>
      <c r="FJ795" s="469"/>
      <c r="FK795" s="469"/>
      <c r="FL795" s="469"/>
      <c r="FM795" s="469"/>
      <c r="FN795" s="469"/>
      <c r="FO795" s="469"/>
      <c r="FP795" s="469"/>
      <c r="FQ795" s="469"/>
      <c r="FR795" s="469"/>
      <c r="FS795" s="469"/>
      <c r="FT795" s="469"/>
      <c r="FU795" s="469"/>
      <c r="FV795" s="469"/>
      <c r="FW795" s="469"/>
      <c r="FX795" s="469"/>
      <c r="FY795" s="469"/>
      <c r="FZ795" s="469"/>
      <c r="GA795" s="469"/>
      <c r="GB795" s="469"/>
      <c r="GC795" s="469"/>
      <c r="GD795" s="469"/>
      <c r="GE795" s="469"/>
      <c r="GF795" s="469"/>
      <c r="GG795" s="469"/>
      <c r="GH795" s="469"/>
      <c r="GI795" s="469"/>
      <c r="GJ795" s="469"/>
      <c r="GK795" s="469"/>
      <c r="GL795" s="469"/>
      <c r="GM795" s="469"/>
      <c r="GN795" s="469"/>
      <c r="GO795" s="469"/>
      <c r="GP795" s="469"/>
      <c r="GQ795" s="469"/>
      <c r="GR795" s="469"/>
      <c r="GS795" s="469"/>
      <c r="GT795" s="469"/>
      <c r="GU795" s="469"/>
      <c r="GV795" s="469"/>
      <c r="GW795" s="469"/>
      <c r="GX795" s="469"/>
      <c r="GY795" s="469"/>
      <c r="GZ795" s="469"/>
      <c r="HA795" s="469"/>
      <c r="HB795" s="469"/>
      <c r="HC795" s="469"/>
      <c r="HD795" s="469"/>
      <c r="HE795" s="469"/>
      <c r="HF795" s="469"/>
      <c r="HG795" s="469"/>
      <c r="HH795" s="469"/>
      <c r="HI795" s="469"/>
      <c r="HJ795" s="469"/>
      <c r="HK795" s="469"/>
      <c r="HL795" s="469"/>
      <c r="HM795" s="469"/>
      <c r="HN795" s="469"/>
      <c r="HO795" s="469"/>
      <c r="HP795" s="469"/>
      <c r="HQ795" s="469"/>
      <c r="HR795" s="469"/>
      <c r="HS795" s="469"/>
      <c r="HT795" s="469"/>
      <c r="HU795" s="469"/>
      <c r="HV795" s="469"/>
      <c r="HW795" s="469"/>
      <c r="HX795" s="469"/>
      <c r="HY795" s="469"/>
      <c r="HZ795" s="469"/>
      <c r="IA795" s="469"/>
      <c r="IB795" s="469"/>
      <c r="IC795" s="469"/>
      <c r="ID795" s="469"/>
      <c r="IE795" s="469"/>
      <c r="IF795" s="469"/>
      <c r="IG795" s="469"/>
      <c r="IH795" s="469"/>
      <c r="II795" s="469"/>
      <c r="IJ795" s="469"/>
      <c r="IK795" s="469"/>
      <c r="IL795" s="469"/>
      <c r="IM795" s="469"/>
      <c r="IN795" s="469"/>
      <c r="IO795" s="469"/>
      <c r="IP795" s="469"/>
      <c r="IQ795" s="469"/>
      <c r="IR795" s="469"/>
      <c r="IS795" s="469"/>
      <c r="IT795" s="469"/>
      <c r="IU795" s="469"/>
      <c r="IV795" s="469"/>
    </row>
    <row r="796" spans="1:256" s="471" customFormat="1">
      <c r="A796" s="469"/>
      <c r="B796" s="500">
        <f>IF(A796="*",INT(MAX(B$35:B795)+1), IF(A796="**",ROUNDDOWN(MAX(B$35:B795)+0.01,2), IF(A796="***",MAX(B$35:B795)+0.01,0)))</f>
        <v>0</v>
      </c>
      <c r="C796" s="524" t="s">
        <v>790</v>
      </c>
      <c r="D796" s="524"/>
      <c r="E796" s="524"/>
      <c r="F796" s="541"/>
      <c r="G796" s="542"/>
      <c r="H796" s="483"/>
      <c r="I796" s="469"/>
      <c r="J796" s="469"/>
      <c r="K796" s="469"/>
      <c r="L796" s="469"/>
      <c r="M796" s="469"/>
      <c r="N796" s="469"/>
      <c r="O796" s="469"/>
      <c r="P796" s="469"/>
      <c r="Q796" s="469"/>
      <c r="R796" s="469"/>
      <c r="S796" s="469"/>
      <c r="T796" s="469"/>
      <c r="U796" s="469"/>
      <c r="V796" s="469"/>
      <c r="W796" s="469"/>
      <c r="X796" s="469"/>
      <c r="Y796" s="469"/>
      <c r="Z796" s="469"/>
      <c r="AA796" s="469"/>
      <c r="AB796" s="469"/>
      <c r="AC796" s="469"/>
      <c r="AD796" s="469"/>
      <c r="AE796" s="469"/>
      <c r="AF796" s="469"/>
      <c r="AG796" s="469"/>
      <c r="AH796" s="469"/>
      <c r="AI796" s="469"/>
      <c r="AJ796" s="469"/>
      <c r="AK796" s="469"/>
      <c r="AL796" s="469"/>
      <c r="AM796" s="469"/>
      <c r="AN796" s="469"/>
      <c r="AO796" s="469"/>
      <c r="AP796" s="469"/>
      <c r="AQ796" s="469"/>
      <c r="AR796" s="469"/>
      <c r="AS796" s="469"/>
      <c r="AT796" s="469"/>
      <c r="AU796" s="469"/>
      <c r="AV796" s="469"/>
      <c r="AW796" s="469"/>
      <c r="AX796" s="469"/>
      <c r="AY796" s="469"/>
      <c r="AZ796" s="469"/>
      <c r="BA796" s="469"/>
      <c r="BB796" s="469"/>
      <c r="BC796" s="469"/>
      <c r="BD796" s="469"/>
      <c r="BE796" s="469"/>
      <c r="BF796" s="469"/>
      <c r="BG796" s="469"/>
      <c r="BH796" s="469"/>
      <c r="BI796" s="469"/>
      <c r="BJ796" s="469"/>
      <c r="BK796" s="469"/>
      <c r="BL796" s="469"/>
      <c r="BM796" s="469"/>
      <c r="BN796" s="469"/>
      <c r="BO796" s="469"/>
      <c r="BP796" s="469"/>
      <c r="BQ796" s="469"/>
      <c r="BR796" s="469"/>
      <c r="BS796" s="469"/>
      <c r="BT796" s="469"/>
      <c r="BU796" s="469"/>
      <c r="BV796" s="469"/>
      <c r="BW796" s="469"/>
      <c r="BX796" s="469"/>
      <c r="BY796" s="469"/>
      <c r="BZ796" s="469"/>
      <c r="CA796" s="469"/>
      <c r="CB796" s="469"/>
      <c r="CC796" s="469"/>
      <c r="CD796" s="469"/>
      <c r="CE796" s="469"/>
      <c r="CF796" s="469"/>
      <c r="CG796" s="469"/>
      <c r="CH796" s="469"/>
      <c r="CI796" s="469"/>
      <c r="CJ796" s="469"/>
      <c r="CK796" s="469"/>
      <c r="CL796" s="469"/>
      <c r="CM796" s="469"/>
      <c r="CN796" s="469"/>
      <c r="CO796" s="469"/>
      <c r="CP796" s="469"/>
      <c r="CQ796" s="469"/>
      <c r="CR796" s="469"/>
      <c r="CS796" s="469"/>
      <c r="CT796" s="469"/>
      <c r="CU796" s="469"/>
      <c r="CV796" s="469"/>
      <c r="CW796" s="469"/>
      <c r="CX796" s="469"/>
      <c r="CY796" s="469"/>
      <c r="CZ796" s="469"/>
      <c r="DA796" s="469"/>
      <c r="DB796" s="469"/>
      <c r="DC796" s="469"/>
      <c r="DD796" s="469"/>
      <c r="DE796" s="469"/>
      <c r="DF796" s="469"/>
      <c r="DG796" s="469"/>
      <c r="DH796" s="469"/>
      <c r="DI796" s="469"/>
      <c r="DJ796" s="469"/>
      <c r="DK796" s="469"/>
      <c r="DL796" s="469"/>
      <c r="DM796" s="469"/>
      <c r="DN796" s="469"/>
      <c r="DO796" s="469"/>
      <c r="DP796" s="469"/>
      <c r="DQ796" s="469"/>
      <c r="DR796" s="469"/>
      <c r="DS796" s="469"/>
      <c r="DT796" s="469"/>
      <c r="DU796" s="469"/>
      <c r="DV796" s="469"/>
      <c r="DW796" s="469"/>
      <c r="DX796" s="469"/>
      <c r="DY796" s="469"/>
      <c r="DZ796" s="469"/>
      <c r="EA796" s="469"/>
      <c r="EB796" s="469"/>
      <c r="EC796" s="469"/>
      <c r="ED796" s="469"/>
      <c r="EE796" s="469"/>
      <c r="EF796" s="469"/>
      <c r="EG796" s="469"/>
      <c r="EH796" s="469"/>
      <c r="EI796" s="469"/>
      <c r="EJ796" s="469"/>
      <c r="EK796" s="469"/>
      <c r="EL796" s="469"/>
      <c r="EM796" s="469"/>
      <c r="EN796" s="469"/>
      <c r="EO796" s="469"/>
      <c r="EP796" s="469"/>
      <c r="EQ796" s="469"/>
      <c r="ER796" s="469"/>
      <c r="ES796" s="469"/>
      <c r="ET796" s="469"/>
      <c r="EU796" s="469"/>
      <c r="EV796" s="469"/>
      <c r="EW796" s="469"/>
      <c r="EX796" s="469"/>
      <c r="EY796" s="469"/>
      <c r="EZ796" s="469"/>
      <c r="FA796" s="469"/>
      <c r="FB796" s="469"/>
      <c r="FC796" s="469"/>
      <c r="FD796" s="469"/>
      <c r="FE796" s="469"/>
      <c r="FF796" s="469"/>
      <c r="FG796" s="469"/>
      <c r="FH796" s="469"/>
      <c r="FI796" s="469"/>
      <c r="FJ796" s="469"/>
      <c r="FK796" s="469"/>
      <c r="FL796" s="469"/>
      <c r="FM796" s="469"/>
      <c r="FN796" s="469"/>
      <c r="FO796" s="469"/>
      <c r="FP796" s="469"/>
      <c r="FQ796" s="469"/>
      <c r="FR796" s="469"/>
      <c r="FS796" s="469"/>
      <c r="FT796" s="469"/>
      <c r="FU796" s="469"/>
      <c r="FV796" s="469"/>
      <c r="FW796" s="469"/>
      <c r="FX796" s="469"/>
      <c r="FY796" s="469"/>
      <c r="FZ796" s="469"/>
      <c r="GA796" s="469"/>
      <c r="GB796" s="469"/>
      <c r="GC796" s="469"/>
      <c r="GD796" s="469"/>
      <c r="GE796" s="469"/>
      <c r="GF796" s="469"/>
      <c r="GG796" s="469"/>
      <c r="GH796" s="469"/>
      <c r="GI796" s="469"/>
      <c r="GJ796" s="469"/>
      <c r="GK796" s="469"/>
      <c r="GL796" s="469"/>
      <c r="GM796" s="469"/>
      <c r="GN796" s="469"/>
      <c r="GO796" s="469"/>
      <c r="GP796" s="469"/>
      <c r="GQ796" s="469"/>
      <c r="GR796" s="469"/>
      <c r="GS796" s="469"/>
      <c r="GT796" s="469"/>
      <c r="GU796" s="469"/>
      <c r="GV796" s="469"/>
      <c r="GW796" s="469"/>
      <c r="GX796" s="469"/>
      <c r="GY796" s="469"/>
      <c r="GZ796" s="469"/>
      <c r="HA796" s="469"/>
      <c r="HB796" s="469"/>
      <c r="HC796" s="469"/>
      <c r="HD796" s="469"/>
      <c r="HE796" s="469"/>
      <c r="HF796" s="469"/>
      <c r="HG796" s="469"/>
      <c r="HH796" s="469"/>
      <c r="HI796" s="469"/>
      <c r="HJ796" s="469"/>
      <c r="HK796" s="469"/>
      <c r="HL796" s="469"/>
      <c r="HM796" s="469"/>
      <c r="HN796" s="469"/>
      <c r="HO796" s="469"/>
      <c r="HP796" s="469"/>
      <c r="HQ796" s="469"/>
      <c r="HR796" s="469"/>
      <c r="HS796" s="469"/>
      <c r="HT796" s="469"/>
      <c r="HU796" s="469"/>
      <c r="HV796" s="469"/>
      <c r="HW796" s="469"/>
      <c r="HX796" s="469"/>
      <c r="HY796" s="469"/>
      <c r="HZ796" s="469"/>
      <c r="IA796" s="469"/>
      <c r="IB796" s="469"/>
      <c r="IC796" s="469"/>
      <c r="ID796" s="469"/>
      <c r="IE796" s="469"/>
      <c r="IF796" s="469"/>
      <c r="IG796" s="469"/>
      <c r="IH796" s="469"/>
      <c r="II796" s="469"/>
      <c r="IJ796" s="469"/>
      <c r="IK796" s="469"/>
      <c r="IL796" s="469"/>
      <c r="IM796" s="469"/>
      <c r="IN796" s="469"/>
      <c r="IO796" s="469"/>
      <c r="IP796" s="469"/>
      <c r="IQ796" s="469"/>
      <c r="IR796" s="469"/>
      <c r="IS796" s="469"/>
      <c r="IT796" s="469"/>
      <c r="IU796" s="469"/>
      <c r="IV796" s="469"/>
    </row>
    <row r="797" spans="1:256" s="471" customFormat="1">
      <c r="A797" s="469"/>
      <c r="B797" s="500">
        <f>IF(A797="*",INT(MAX(B$35:B796)+1), IF(A797="**",ROUNDDOWN(MAX(B$35:B796)+0.01,2), IF(A797="***",MAX(B$35:B796)+0.01,0)))</f>
        <v>0</v>
      </c>
      <c r="C797" s="524" t="s">
        <v>791</v>
      </c>
      <c r="D797" s="524"/>
      <c r="E797" s="524"/>
      <c r="F797" s="541"/>
      <c r="G797" s="542"/>
      <c r="H797" s="483"/>
      <c r="I797" s="469"/>
      <c r="J797" s="469"/>
      <c r="K797" s="469"/>
      <c r="L797" s="469"/>
      <c r="M797" s="469"/>
      <c r="N797" s="469"/>
      <c r="O797" s="469"/>
      <c r="P797" s="469"/>
      <c r="Q797" s="469"/>
      <c r="R797" s="469"/>
      <c r="S797" s="469"/>
      <c r="T797" s="469"/>
      <c r="U797" s="469"/>
      <c r="V797" s="469"/>
      <c r="W797" s="469"/>
      <c r="X797" s="469"/>
      <c r="Y797" s="469"/>
      <c r="Z797" s="469"/>
      <c r="AA797" s="469"/>
      <c r="AB797" s="469"/>
      <c r="AC797" s="469"/>
      <c r="AD797" s="469"/>
      <c r="AE797" s="469"/>
      <c r="AF797" s="469"/>
      <c r="AG797" s="469"/>
      <c r="AH797" s="469"/>
      <c r="AI797" s="469"/>
      <c r="AJ797" s="469"/>
      <c r="AK797" s="469"/>
      <c r="AL797" s="469"/>
      <c r="AM797" s="469"/>
      <c r="AN797" s="469"/>
      <c r="AO797" s="469"/>
      <c r="AP797" s="469"/>
      <c r="AQ797" s="469"/>
      <c r="AR797" s="469"/>
      <c r="AS797" s="469"/>
      <c r="AT797" s="469"/>
      <c r="AU797" s="469"/>
      <c r="AV797" s="469"/>
      <c r="AW797" s="469"/>
      <c r="AX797" s="469"/>
      <c r="AY797" s="469"/>
      <c r="AZ797" s="469"/>
      <c r="BA797" s="469"/>
      <c r="BB797" s="469"/>
      <c r="BC797" s="469"/>
      <c r="BD797" s="469"/>
      <c r="BE797" s="469"/>
      <c r="BF797" s="469"/>
      <c r="BG797" s="469"/>
      <c r="BH797" s="469"/>
      <c r="BI797" s="469"/>
      <c r="BJ797" s="469"/>
      <c r="BK797" s="469"/>
      <c r="BL797" s="469"/>
      <c r="BM797" s="469"/>
      <c r="BN797" s="469"/>
      <c r="BO797" s="469"/>
      <c r="BP797" s="469"/>
      <c r="BQ797" s="469"/>
      <c r="BR797" s="469"/>
      <c r="BS797" s="469"/>
      <c r="BT797" s="469"/>
      <c r="BU797" s="469"/>
      <c r="BV797" s="469"/>
      <c r="BW797" s="469"/>
      <c r="BX797" s="469"/>
      <c r="BY797" s="469"/>
      <c r="BZ797" s="469"/>
      <c r="CA797" s="469"/>
      <c r="CB797" s="469"/>
      <c r="CC797" s="469"/>
      <c r="CD797" s="469"/>
      <c r="CE797" s="469"/>
      <c r="CF797" s="469"/>
      <c r="CG797" s="469"/>
      <c r="CH797" s="469"/>
      <c r="CI797" s="469"/>
      <c r="CJ797" s="469"/>
      <c r="CK797" s="469"/>
      <c r="CL797" s="469"/>
      <c r="CM797" s="469"/>
      <c r="CN797" s="469"/>
      <c r="CO797" s="469"/>
      <c r="CP797" s="469"/>
      <c r="CQ797" s="469"/>
      <c r="CR797" s="469"/>
      <c r="CS797" s="469"/>
      <c r="CT797" s="469"/>
      <c r="CU797" s="469"/>
      <c r="CV797" s="469"/>
      <c r="CW797" s="469"/>
      <c r="CX797" s="469"/>
      <c r="CY797" s="469"/>
      <c r="CZ797" s="469"/>
      <c r="DA797" s="469"/>
      <c r="DB797" s="469"/>
      <c r="DC797" s="469"/>
      <c r="DD797" s="469"/>
      <c r="DE797" s="469"/>
      <c r="DF797" s="469"/>
      <c r="DG797" s="469"/>
      <c r="DH797" s="469"/>
      <c r="DI797" s="469"/>
      <c r="DJ797" s="469"/>
      <c r="DK797" s="469"/>
      <c r="DL797" s="469"/>
      <c r="DM797" s="469"/>
      <c r="DN797" s="469"/>
      <c r="DO797" s="469"/>
      <c r="DP797" s="469"/>
      <c r="DQ797" s="469"/>
      <c r="DR797" s="469"/>
      <c r="DS797" s="469"/>
      <c r="DT797" s="469"/>
      <c r="DU797" s="469"/>
      <c r="DV797" s="469"/>
      <c r="DW797" s="469"/>
      <c r="DX797" s="469"/>
      <c r="DY797" s="469"/>
      <c r="DZ797" s="469"/>
      <c r="EA797" s="469"/>
      <c r="EB797" s="469"/>
      <c r="EC797" s="469"/>
      <c r="ED797" s="469"/>
      <c r="EE797" s="469"/>
      <c r="EF797" s="469"/>
      <c r="EG797" s="469"/>
      <c r="EH797" s="469"/>
      <c r="EI797" s="469"/>
      <c r="EJ797" s="469"/>
      <c r="EK797" s="469"/>
      <c r="EL797" s="469"/>
      <c r="EM797" s="469"/>
      <c r="EN797" s="469"/>
      <c r="EO797" s="469"/>
      <c r="EP797" s="469"/>
      <c r="EQ797" s="469"/>
      <c r="ER797" s="469"/>
      <c r="ES797" s="469"/>
      <c r="ET797" s="469"/>
      <c r="EU797" s="469"/>
      <c r="EV797" s="469"/>
      <c r="EW797" s="469"/>
      <c r="EX797" s="469"/>
      <c r="EY797" s="469"/>
      <c r="EZ797" s="469"/>
      <c r="FA797" s="469"/>
      <c r="FB797" s="469"/>
      <c r="FC797" s="469"/>
      <c r="FD797" s="469"/>
      <c r="FE797" s="469"/>
      <c r="FF797" s="469"/>
      <c r="FG797" s="469"/>
      <c r="FH797" s="469"/>
      <c r="FI797" s="469"/>
      <c r="FJ797" s="469"/>
      <c r="FK797" s="469"/>
      <c r="FL797" s="469"/>
      <c r="FM797" s="469"/>
      <c r="FN797" s="469"/>
      <c r="FO797" s="469"/>
      <c r="FP797" s="469"/>
      <c r="FQ797" s="469"/>
      <c r="FR797" s="469"/>
      <c r="FS797" s="469"/>
      <c r="FT797" s="469"/>
      <c r="FU797" s="469"/>
      <c r="FV797" s="469"/>
      <c r="FW797" s="469"/>
      <c r="FX797" s="469"/>
      <c r="FY797" s="469"/>
      <c r="FZ797" s="469"/>
      <c r="GA797" s="469"/>
      <c r="GB797" s="469"/>
      <c r="GC797" s="469"/>
      <c r="GD797" s="469"/>
      <c r="GE797" s="469"/>
      <c r="GF797" s="469"/>
      <c r="GG797" s="469"/>
      <c r="GH797" s="469"/>
      <c r="GI797" s="469"/>
      <c r="GJ797" s="469"/>
      <c r="GK797" s="469"/>
      <c r="GL797" s="469"/>
      <c r="GM797" s="469"/>
      <c r="GN797" s="469"/>
      <c r="GO797" s="469"/>
      <c r="GP797" s="469"/>
      <c r="GQ797" s="469"/>
      <c r="GR797" s="469"/>
      <c r="GS797" s="469"/>
      <c r="GT797" s="469"/>
      <c r="GU797" s="469"/>
      <c r="GV797" s="469"/>
      <c r="GW797" s="469"/>
      <c r="GX797" s="469"/>
      <c r="GY797" s="469"/>
      <c r="GZ797" s="469"/>
      <c r="HA797" s="469"/>
      <c r="HB797" s="469"/>
      <c r="HC797" s="469"/>
      <c r="HD797" s="469"/>
      <c r="HE797" s="469"/>
      <c r="HF797" s="469"/>
      <c r="HG797" s="469"/>
      <c r="HH797" s="469"/>
      <c r="HI797" s="469"/>
      <c r="HJ797" s="469"/>
      <c r="HK797" s="469"/>
      <c r="HL797" s="469"/>
      <c r="HM797" s="469"/>
      <c r="HN797" s="469"/>
      <c r="HO797" s="469"/>
      <c r="HP797" s="469"/>
      <c r="HQ797" s="469"/>
      <c r="HR797" s="469"/>
      <c r="HS797" s="469"/>
      <c r="HT797" s="469"/>
      <c r="HU797" s="469"/>
      <c r="HV797" s="469"/>
      <c r="HW797" s="469"/>
      <c r="HX797" s="469"/>
      <c r="HY797" s="469"/>
      <c r="HZ797" s="469"/>
      <c r="IA797" s="469"/>
      <c r="IB797" s="469"/>
      <c r="IC797" s="469"/>
      <c r="ID797" s="469"/>
      <c r="IE797" s="469"/>
      <c r="IF797" s="469"/>
      <c r="IG797" s="469"/>
      <c r="IH797" s="469"/>
      <c r="II797" s="469"/>
      <c r="IJ797" s="469"/>
      <c r="IK797" s="469"/>
      <c r="IL797" s="469"/>
      <c r="IM797" s="469"/>
      <c r="IN797" s="469"/>
      <c r="IO797" s="469"/>
      <c r="IP797" s="469"/>
      <c r="IQ797" s="469"/>
      <c r="IR797" s="469"/>
      <c r="IS797" s="469"/>
      <c r="IT797" s="469"/>
      <c r="IU797" s="469"/>
      <c r="IV797" s="469"/>
    </row>
    <row r="798" spans="1:256" s="471" customFormat="1">
      <c r="A798" s="469"/>
      <c r="B798" s="500">
        <f>IF(A798="*",INT(MAX(B$35:B797)+1), IF(A798="**",ROUNDDOWN(MAX(B$35:B797)+0.01,2), IF(A798="***",MAX(B$35:B797)+0.01,0)))</f>
        <v>0</v>
      </c>
      <c r="C798" s="524" t="s">
        <v>792</v>
      </c>
      <c r="D798" s="524"/>
      <c r="E798" s="524"/>
      <c r="F798" s="541"/>
      <c r="G798" s="542"/>
      <c r="H798" s="483"/>
      <c r="I798" s="469"/>
      <c r="J798" s="469"/>
      <c r="K798" s="469"/>
      <c r="L798" s="469"/>
      <c r="M798" s="469"/>
      <c r="N798" s="469"/>
      <c r="O798" s="469"/>
      <c r="P798" s="469"/>
      <c r="Q798" s="469"/>
      <c r="R798" s="469"/>
      <c r="S798" s="469"/>
      <c r="T798" s="469"/>
      <c r="U798" s="469"/>
      <c r="V798" s="469"/>
      <c r="W798" s="469"/>
      <c r="X798" s="469"/>
      <c r="Y798" s="469"/>
      <c r="Z798" s="469"/>
      <c r="AA798" s="469"/>
      <c r="AB798" s="469"/>
      <c r="AC798" s="469"/>
      <c r="AD798" s="469"/>
      <c r="AE798" s="469"/>
      <c r="AF798" s="469"/>
      <c r="AG798" s="469"/>
      <c r="AH798" s="469"/>
      <c r="AI798" s="469"/>
      <c r="AJ798" s="469"/>
      <c r="AK798" s="469"/>
      <c r="AL798" s="469"/>
      <c r="AM798" s="469"/>
      <c r="AN798" s="469"/>
      <c r="AO798" s="469"/>
      <c r="AP798" s="469"/>
      <c r="AQ798" s="469"/>
      <c r="AR798" s="469"/>
      <c r="AS798" s="469"/>
      <c r="AT798" s="469"/>
      <c r="AU798" s="469"/>
      <c r="AV798" s="469"/>
      <c r="AW798" s="469"/>
      <c r="AX798" s="469"/>
      <c r="AY798" s="469"/>
      <c r="AZ798" s="469"/>
      <c r="BA798" s="469"/>
      <c r="BB798" s="469"/>
      <c r="BC798" s="469"/>
      <c r="BD798" s="469"/>
      <c r="BE798" s="469"/>
      <c r="BF798" s="469"/>
      <c r="BG798" s="469"/>
      <c r="BH798" s="469"/>
      <c r="BI798" s="469"/>
      <c r="BJ798" s="469"/>
      <c r="BK798" s="469"/>
      <c r="BL798" s="469"/>
      <c r="BM798" s="469"/>
      <c r="BN798" s="469"/>
      <c r="BO798" s="469"/>
      <c r="BP798" s="469"/>
      <c r="BQ798" s="469"/>
      <c r="BR798" s="469"/>
      <c r="BS798" s="469"/>
      <c r="BT798" s="469"/>
      <c r="BU798" s="469"/>
      <c r="BV798" s="469"/>
      <c r="BW798" s="469"/>
      <c r="BX798" s="469"/>
      <c r="BY798" s="469"/>
      <c r="BZ798" s="469"/>
      <c r="CA798" s="469"/>
      <c r="CB798" s="469"/>
      <c r="CC798" s="469"/>
      <c r="CD798" s="469"/>
      <c r="CE798" s="469"/>
      <c r="CF798" s="469"/>
      <c r="CG798" s="469"/>
      <c r="CH798" s="469"/>
      <c r="CI798" s="469"/>
      <c r="CJ798" s="469"/>
      <c r="CK798" s="469"/>
      <c r="CL798" s="469"/>
      <c r="CM798" s="469"/>
      <c r="CN798" s="469"/>
      <c r="CO798" s="469"/>
      <c r="CP798" s="469"/>
      <c r="CQ798" s="469"/>
      <c r="CR798" s="469"/>
      <c r="CS798" s="469"/>
      <c r="CT798" s="469"/>
      <c r="CU798" s="469"/>
      <c r="CV798" s="469"/>
      <c r="CW798" s="469"/>
      <c r="CX798" s="469"/>
      <c r="CY798" s="469"/>
      <c r="CZ798" s="469"/>
      <c r="DA798" s="469"/>
      <c r="DB798" s="469"/>
      <c r="DC798" s="469"/>
      <c r="DD798" s="469"/>
      <c r="DE798" s="469"/>
      <c r="DF798" s="469"/>
      <c r="DG798" s="469"/>
      <c r="DH798" s="469"/>
      <c r="DI798" s="469"/>
      <c r="DJ798" s="469"/>
      <c r="DK798" s="469"/>
      <c r="DL798" s="469"/>
      <c r="DM798" s="469"/>
      <c r="DN798" s="469"/>
      <c r="DO798" s="469"/>
      <c r="DP798" s="469"/>
      <c r="DQ798" s="469"/>
      <c r="DR798" s="469"/>
      <c r="DS798" s="469"/>
      <c r="DT798" s="469"/>
      <c r="DU798" s="469"/>
      <c r="DV798" s="469"/>
      <c r="DW798" s="469"/>
      <c r="DX798" s="469"/>
      <c r="DY798" s="469"/>
      <c r="DZ798" s="469"/>
      <c r="EA798" s="469"/>
      <c r="EB798" s="469"/>
      <c r="EC798" s="469"/>
      <c r="ED798" s="469"/>
      <c r="EE798" s="469"/>
      <c r="EF798" s="469"/>
      <c r="EG798" s="469"/>
      <c r="EH798" s="469"/>
      <c r="EI798" s="469"/>
      <c r="EJ798" s="469"/>
      <c r="EK798" s="469"/>
      <c r="EL798" s="469"/>
      <c r="EM798" s="469"/>
      <c r="EN798" s="469"/>
      <c r="EO798" s="469"/>
      <c r="EP798" s="469"/>
      <c r="EQ798" s="469"/>
      <c r="ER798" s="469"/>
      <c r="ES798" s="469"/>
      <c r="ET798" s="469"/>
      <c r="EU798" s="469"/>
      <c r="EV798" s="469"/>
      <c r="EW798" s="469"/>
      <c r="EX798" s="469"/>
      <c r="EY798" s="469"/>
      <c r="EZ798" s="469"/>
      <c r="FA798" s="469"/>
      <c r="FB798" s="469"/>
      <c r="FC798" s="469"/>
      <c r="FD798" s="469"/>
      <c r="FE798" s="469"/>
      <c r="FF798" s="469"/>
      <c r="FG798" s="469"/>
      <c r="FH798" s="469"/>
      <c r="FI798" s="469"/>
      <c r="FJ798" s="469"/>
      <c r="FK798" s="469"/>
      <c r="FL798" s="469"/>
      <c r="FM798" s="469"/>
      <c r="FN798" s="469"/>
      <c r="FO798" s="469"/>
      <c r="FP798" s="469"/>
      <c r="FQ798" s="469"/>
      <c r="FR798" s="469"/>
      <c r="FS798" s="469"/>
      <c r="FT798" s="469"/>
      <c r="FU798" s="469"/>
      <c r="FV798" s="469"/>
      <c r="FW798" s="469"/>
      <c r="FX798" s="469"/>
      <c r="FY798" s="469"/>
      <c r="FZ798" s="469"/>
      <c r="GA798" s="469"/>
      <c r="GB798" s="469"/>
      <c r="GC798" s="469"/>
      <c r="GD798" s="469"/>
      <c r="GE798" s="469"/>
      <c r="GF798" s="469"/>
      <c r="GG798" s="469"/>
      <c r="GH798" s="469"/>
      <c r="GI798" s="469"/>
      <c r="GJ798" s="469"/>
      <c r="GK798" s="469"/>
      <c r="GL798" s="469"/>
      <c r="GM798" s="469"/>
      <c r="GN798" s="469"/>
      <c r="GO798" s="469"/>
      <c r="GP798" s="469"/>
      <c r="GQ798" s="469"/>
      <c r="GR798" s="469"/>
      <c r="GS798" s="469"/>
      <c r="GT798" s="469"/>
      <c r="GU798" s="469"/>
      <c r="GV798" s="469"/>
      <c r="GW798" s="469"/>
      <c r="GX798" s="469"/>
      <c r="GY798" s="469"/>
      <c r="GZ798" s="469"/>
      <c r="HA798" s="469"/>
      <c r="HB798" s="469"/>
      <c r="HC798" s="469"/>
      <c r="HD798" s="469"/>
      <c r="HE798" s="469"/>
      <c r="HF798" s="469"/>
      <c r="HG798" s="469"/>
      <c r="HH798" s="469"/>
      <c r="HI798" s="469"/>
      <c r="HJ798" s="469"/>
      <c r="HK798" s="469"/>
      <c r="HL798" s="469"/>
      <c r="HM798" s="469"/>
      <c r="HN798" s="469"/>
      <c r="HO798" s="469"/>
      <c r="HP798" s="469"/>
      <c r="HQ798" s="469"/>
      <c r="HR798" s="469"/>
      <c r="HS798" s="469"/>
      <c r="HT798" s="469"/>
      <c r="HU798" s="469"/>
      <c r="HV798" s="469"/>
      <c r="HW798" s="469"/>
      <c r="HX798" s="469"/>
      <c r="HY798" s="469"/>
      <c r="HZ798" s="469"/>
      <c r="IA798" s="469"/>
      <c r="IB798" s="469"/>
      <c r="IC798" s="469"/>
      <c r="ID798" s="469"/>
      <c r="IE798" s="469"/>
      <c r="IF798" s="469"/>
      <c r="IG798" s="469"/>
      <c r="IH798" s="469"/>
      <c r="II798" s="469"/>
      <c r="IJ798" s="469"/>
      <c r="IK798" s="469"/>
      <c r="IL798" s="469"/>
      <c r="IM798" s="469"/>
      <c r="IN798" s="469"/>
      <c r="IO798" s="469"/>
      <c r="IP798" s="469"/>
      <c r="IQ798" s="469"/>
      <c r="IR798" s="469"/>
      <c r="IS798" s="469"/>
      <c r="IT798" s="469"/>
      <c r="IU798" s="469"/>
      <c r="IV798" s="469"/>
    </row>
    <row r="799" spans="1:256" s="593" customFormat="1">
      <c r="A799" s="504"/>
      <c r="B799" s="500">
        <f>IF(A799="*",INT(MAX(B$35:B798)+1), IF(A799="**",ROUNDDOWN(MAX(B$35:B798)+0.01,2), IF(A799="***",MAX(B$35:B798)+0.01,0)))</f>
        <v>0</v>
      </c>
      <c r="C799" s="524" t="s">
        <v>663</v>
      </c>
      <c r="D799" s="524"/>
      <c r="E799" s="524"/>
      <c r="F799" s="541"/>
      <c r="G799" s="542"/>
      <c r="H799" s="544"/>
      <c r="I799" s="504"/>
      <c r="J799" s="504"/>
      <c r="K799" s="504"/>
      <c r="L799" s="504"/>
      <c r="M799" s="504"/>
      <c r="N799" s="504"/>
      <c r="O799" s="504"/>
      <c r="P799" s="504"/>
      <c r="Q799" s="504"/>
      <c r="R799" s="504"/>
      <c r="S799" s="504"/>
      <c r="T799" s="504"/>
      <c r="U799" s="504"/>
      <c r="V799" s="504"/>
      <c r="W799" s="504"/>
      <c r="X799" s="504"/>
      <c r="Y799" s="504"/>
      <c r="Z799" s="504"/>
      <c r="AA799" s="504"/>
      <c r="AB799" s="504"/>
      <c r="AC799" s="504"/>
      <c r="AD799" s="504"/>
      <c r="AE799" s="504"/>
      <c r="AF799" s="504"/>
      <c r="AG799" s="504"/>
      <c r="AH799" s="504"/>
      <c r="AI799" s="504"/>
      <c r="AJ799" s="504"/>
      <c r="AK799" s="504"/>
      <c r="AL799" s="504"/>
      <c r="AM799" s="504"/>
      <c r="AN799" s="504"/>
      <c r="AO799" s="504"/>
      <c r="AP799" s="504"/>
      <c r="AQ799" s="504"/>
      <c r="AR799" s="504"/>
      <c r="AS799" s="504"/>
      <c r="AT799" s="504"/>
      <c r="AU799" s="504"/>
      <c r="AV799" s="504"/>
      <c r="AW799" s="504"/>
      <c r="AX799" s="504"/>
      <c r="AY799" s="504"/>
      <c r="AZ799" s="504"/>
      <c r="BA799" s="504"/>
      <c r="BB799" s="504"/>
      <c r="BC799" s="504"/>
      <c r="BD799" s="504"/>
      <c r="BE799" s="504"/>
      <c r="BF799" s="504"/>
      <c r="BG799" s="504"/>
      <c r="BH799" s="504"/>
      <c r="BI799" s="504"/>
      <c r="BJ799" s="504"/>
      <c r="BK799" s="504"/>
      <c r="BL799" s="504"/>
      <c r="BM799" s="504"/>
      <c r="BN799" s="504"/>
      <c r="BO799" s="504"/>
      <c r="BP799" s="504"/>
      <c r="BQ799" s="504"/>
      <c r="BR799" s="504"/>
      <c r="BS799" s="504"/>
      <c r="BT799" s="504"/>
      <c r="BU799" s="504"/>
      <c r="BV799" s="504"/>
      <c r="BW799" s="504"/>
      <c r="BX799" s="504"/>
      <c r="BY799" s="504"/>
      <c r="BZ799" s="504"/>
      <c r="CA799" s="504"/>
      <c r="CB799" s="504"/>
      <c r="CC799" s="504"/>
      <c r="CD799" s="504"/>
      <c r="CE799" s="504"/>
      <c r="CF799" s="504"/>
      <c r="CG799" s="504"/>
      <c r="CH799" s="504"/>
      <c r="CI799" s="504"/>
      <c r="CJ799" s="504"/>
      <c r="CK799" s="504"/>
      <c r="CL799" s="504"/>
      <c r="CM799" s="504"/>
      <c r="CN799" s="504"/>
      <c r="CO799" s="504"/>
      <c r="CP799" s="504"/>
      <c r="CQ799" s="504"/>
      <c r="CR799" s="504"/>
      <c r="CS799" s="504"/>
      <c r="CT799" s="504"/>
      <c r="CU799" s="504"/>
      <c r="CV799" s="504"/>
      <c r="CW799" s="504"/>
      <c r="CX799" s="504"/>
      <c r="CY799" s="504"/>
      <c r="CZ799" s="504"/>
      <c r="DA799" s="504"/>
      <c r="DB799" s="504"/>
      <c r="DC799" s="504"/>
      <c r="DD799" s="504"/>
      <c r="DE799" s="504"/>
      <c r="DF799" s="504"/>
      <c r="DG799" s="504"/>
      <c r="DH799" s="504"/>
      <c r="DI799" s="504"/>
      <c r="DJ799" s="504"/>
      <c r="DK799" s="504"/>
      <c r="DL799" s="504"/>
      <c r="DM799" s="504"/>
      <c r="DN799" s="504"/>
      <c r="DO799" s="504"/>
      <c r="DP799" s="504"/>
      <c r="DQ799" s="504"/>
      <c r="DR799" s="504"/>
      <c r="DS799" s="504"/>
      <c r="DT799" s="504"/>
      <c r="DU799" s="504"/>
      <c r="DV799" s="504"/>
      <c r="DW799" s="504"/>
      <c r="DX799" s="504"/>
      <c r="DY799" s="504"/>
      <c r="DZ799" s="504"/>
      <c r="EA799" s="504"/>
      <c r="EB799" s="504"/>
      <c r="EC799" s="504"/>
      <c r="ED799" s="504"/>
      <c r="EE799" s="504"/>
      <c r="EF799" s="504"/>
      <c r="EG799" s="504"/>
      <c r="EH799" s="504"/>
      <c r="EI799" s="504"/>
      <c r="EJ799" s="504"/>
      <c r="EK799" s="504"/>
      <c r="EL799" s="504"/>
      <c r="EM799" s="504"/>
      <c r="EN799" s="504"/>
      <c r="EO799" s="504"/>
      <c r="EP799" s="504"/>
      <c r="EQ799" s="504"/>
      <c r="ER799" s="504"/>
      <c r="ES799" s="504"/>
      <c r="ET799" s="504"/>
      <c r="EU799" s="504"/>
      <c r="EV799" s="504"/>
      <c r="EW799" s="504"/>
      <c r="EX799" s="504"/>
      <c r="EY799" s="504"/>
      <c r="EZ799" s="504"/>
      <c r="FA799" s="504"/>
      <c r="FB799" s="504"/>
      <c r="FC799" s="504"/>
      <c r="FD799" s="504"/>
      <c r="FE799" s="504"/>
      <c r="FF799" s="504"/>
      <c r="FG799" s="504"/>
      <c r="FH799" s="504"/>
      <c r="FI799" s="504"/>
      <c r="FJ799" s="504"/>
      <c r="FK799" s="504"/>
      <c r="FL799" s="504"/>
      <c r="FM799" s="504"/>
      <c r="FN799" s="504"/>
      <c r="FO799" s="504"/>
      <c r="FP799" s="504"/>
      <c r="FQ799" s="504"/>
      <c r="FR799" s="504"/>
      <c r="FS799" s="504"/>
      <c r="FT799" s="504"/>
      <c r="FU799" s="504"/>
      <c r="FV799" s="504"/>
      <c r="FW799" s="504"/>
      <c r="FX799" s="504"/>
      <c r="FY799" s="504"/>
      <c r="FZ799" s="504"/>
      <c r="GA799" s="504"/>
      <c r="GB799" s="504"/>
      <c r="GC799" s="504"/>
      <c r="GD799" s="504"/>
      <c r="GE799" s="504"/>
      <c r="GF799" s="504"/>
      <c r="GG799" s="504"/>
      <c r="GH799" s="504"/>
      <c r="GI799" s="504"/>
      <c r="GJ799" s="504"/>
      <c r="GK799" s="504"/>
      <c r="GL799" s="504"/>
      <c r="GM799" s="504"/>
      <c r="GN799" s="504"/>
      <c r="GO799" s="504"/>
      <c r="GP799" s="504"/>
      <c r="GQ799" s="504"/>
      <c r="GR799" s="504"/>
      <c r="GS799" s="504"/>
      <c r="GT799" s="504"/>
      <c r="GU799" s="504"/>
      <c r="GV799" s="504"/>
      <c r="GW799" s="504"/>
      <c r="GX799" s="504"/>
      <c r="GY799" s="504"/>
      <c r="GZ799" s="504"/>
      <c r="HA799" s="504"/>
      <c r="HB799" s="504"/>
      <c r="HC799" s="504"/>
      <c r="HD799" s="504"/>
      <c r="HE799" s="504"/>
      <c r="HF799" s="504"/>
      <c r="HG799" s="504"/>
      <c r="HH799" s="504"/>
      <c r="HI799" s="504"/>
      <c r="HJ799" s="504"/>
      <c r="HK799" s="504"/>
      <c r="HL799" s="504"/>
      <c r="HM799" s="504"/>
      <c r="HN799" s="504"/>
      <c r="HO799" s="504"/>
      <c r="HP799" s="504"/>
      <c r="HQ799" s="504"/>
      <c r="HR799" s="504"/>
      <c r="HS799" s="504"/>
      <c r="HT799" s="504"/>
      <c r="HU799" s="504"/>
      <c r="HV799" s="504"/>
      <c r="HW799" s="504"/>
      <c r="HX799" s="504"/>
      <c r="HY799" s="504"/>
      <c r="HZ799" s="504"/>
      <c r="IA799" s="504"/>
      <c r="IB799" s="504"/>
      <c r="IC799" s="504"/>
      <c r="ID799" s="504"/>
      <c r="IE799" s="504"/>
      <c r="IF799" s="504"/>
      <c r="IG799" s="504"/>
      <c r="IH799" s="504"/>
      <c r="II799" s="504"/>
      <c r="IJ799" s="504"/>
      <c r="IK799" s="504"/>
      <c r="IL799" s="504"/>
      <c r="IM799" s="504"/>
      <c r="IN799" s="504"/>
      <c r="IO799" s="504"/>
      <c r="IP799" s="504"/>
      <c r="IQ799" s="504"/>
      <c r="IR799" s="504"/>
      <c r="IS799" s="504"/>
      <c r="IT799" s="504"/>
      <c r="IU799" s="504"/>
      <c r="IV799" s="504"/>
    </row>
    <row r="800" spans="1:256" s="471" customFormat="1">
      <c r="A800" s="469"/>
      <c r="B800" s="500">
        <f>IF(A800="*",INT(MAX(B$35:B799)+1), IF(A800="**",ROUNDDOWN(MAX(B$35:B799)+0.01,2), IF(A800="***",MAX(B$35:B799)+0.01,0)))</f>
        <v>0</v>
      </c>
      <c r="C800" s="524" t="s">
        <v>664</v>
      </c>
      <c r="D800" s="519" t="s">
        <v>523</v>
      </c>
      <c r="E800" s="520">
        <v>1</v>
      </c>
      <c r="F800" s="535">
        <v>0</v>
      </c>
      <c r="G800" s="536"/>
      <c r="H800" s="483"/>
      <c r="I800" s="469"/>
      <c r="J800" s="469"/>
      <c r="K800" s="469"/>
      <c r="L800" s="469"/>
      <c r="M800" s="469"/>
      <c r="N800" s="469"/>
      <c r="O800" s="469"/>
      <c r="P800" s="469"/>
      <c r="Q800" s="469"/>
      <c r="R800" s="469"/>
      <c r="S800" s="469"/>
      <c r="T800" s="469"/>
      <c r="U800" s="469"/>
      <c r="V800" s="469"/>
      <c r="W800" s="469"/>
      <c r="X800" s="469"/>
      <c r="Y800" s="469"/>
      <c r="Z800" s="469"/>
      <c r="AA800" s="469"/>
      <c r="AB800" s="469"/>
      <c r="AC800" s="469"/>
      <c r="AD800" s="469"/>
      <c r="AE800" s="469"/>
      <c r="AF800" s="469"/>
      <c r="AG800" s="469"/>
      <c r="AH800" s="469"/>
      <c r="AI800" s="469"/>
      <c r="AJ800" s="469"/>
      <c r="AK800" s="469"/>
      <c r="AL800" s="469"/>
      <c r="AM800" s="469"/>
      <c r="AN800" s="469"/>
      <c r="AO800" s="469"/>
      <c r="AP800" s="469"/>
      <c r="AQ800" s="469"/>
      <c r="AR800" s="469"/>
      <c r="AS800" s="469"/>
      <c r="AT800" s="469"/>
      <c r="AU800" s="469"/>
      <c r="AV800" s="469"/>
      <c r="AW800" s="469"/>
      <c r="AX800" s="469"/>
      <c r="AY800" s="469"/>
      <c r="AZ800" s="469"/>
      <c r="BA800" s="469"/>
      <c r="BB800" s="469"/>
      <c r="BC800" s="469"/>
      <c r="BD800" s="469"/>
      <c r="BE800" s="469"/>
      <c r="BF800" s="469"/>
      <c r="BG800" s="469"/>
      <c r="BH800" s="469"/>
      <c r="BI800" s="469"/>
      <c r="BJ800" s="469"/>
      <c r="BK800" s="469"/>
      <c r="BL800" s="469"/>
      <c r="BM800" s="469"/>
      <c r="BN800" s="469"/>
      <c r="BO800" s="469"/>
      <c r="BP800" s="469"/>
      <c r="BQ800" s="469"/>
      <c r="BR800" s="469"/>
      <c r="BS800" s="469"/>
      <c r="BT800" s="469"/>
      <c r="BU800" s="469"/>
      <c r="BV800" s="469"/>
      <c r="BW800" s="469"/>
      <c r="BX800" s="469"/>
      <c r="BY800" s="469"/>
      <c r="BZ800" s="469"/>
      <c r="CA800" s="469"/>
      <c r="CB800" s="469"/>
      <c r="CC800" s="469"/>
      <c r="CD800" s="469"/>
      <c r="CE800" s="469"/>
      <c r="CF800" s="469"/>
      <c r="CG800" s="469"/>
      <c r="CH800" s="469"/>
      <c r="CI800" s="469"/>
      <c r="CJ800" s="469"/>
      <c r="CK800" s="469"/>
      <c r="CL800" s="469"/>
      <c r="CM800" s="469"/>
      <c r="CN800" s="469"/>
      <c r="CO800" s="469"/>
      <c r="CP800" s="469"/>
      <c r="CQ800" s="469"/>
      <c r="CR800" s="469"/>
      <c r="CS800" s="469"/>
      <c r="CT800" s="469"/>
      <c r="CU800" s="469"/>
      <c r="CV800" s="469"/>
      <c r="CW800" s="469"/>
      <c r="CX800" s="469"/>
      <c r="CY800" s="469"/>
      <c r="CZ800" s="469"/>
      <c r="DA800" s="469"/>
      <c r="DB800" s="469"/>
      <c r="DC800" s="469"/>
      <c r="DD800" s="469"/>
      <c r="DE800" s="469"/>
      <c r="DF800" s="469"/>
      <c r="DG800" s="469"/>
      <c r="DH800" s="469"/>
      <c r="DI800" s="469"/>
      <c r="DJ800" s="469"/>
      <c r="DK800" s="469"/>
      <c r="DL800" s="469"/>
      <c r="DM800" s="469"/>
      <c r="DN800" s="469"/>
      <c r="DO800" s="469"/>
      <c r="DP800" s="469"/>
      <c r="DQ800" s="469"/>
      <c r="DR800" s="469"/>
      <c r="DS800" s="469"/>
      <c r="DT800" s="469"/>
      <c r="DU800" s="469"/>
      <c r="DV800" s="469"/>
      <c r="DW800" s="469"/>
      <c r="DX800" s="469"/>
      <c r="DY800" s="469"/>
      <c r="DZ800" s="469"/>
      <c r="EA800" s="469"/>
      <c r="EB800" s="469"/>
      <c r="EC800" s="469"/>
      <c r="ED800" s="469"/>
      <c r="EE800" s="469"/>
      <c r="EF800" s="469"/>
      <c r="EG800" s="469"/>
      <c r="EH800" s="469"/>
      <c r="EI800" s="469"/>
      <c r="EJ800" s="469"/>
      <c r="EK800" s="469"/>
      <c r="EL800" s="469"/>
      <c r="EM800" s="469"/>
      <c r="EN800" s="469"/>
      <c r="EO800" s="469"/>
      <c r="EP800" s="469"/>
      <c r="EQ800" s="469"/>
      <c r="ER800" s="469"/>
      <c r="ES800" s="469"/>
      <c r="ET800" s="469"/>
      <c r="EU800" s="469"/>
      <c r="EV800" s="469"/>
      <c r="EW800" s="469"/>
      <c r="EX800" s="469"/>
      <c r="EY800" s="469"/>
      <c r="EZ800" s="469"/>
      <c r="FA800" s="469"/>
      <c r="FB800" s="469"/>
      <c r="FC800" s="469"/>
      <c r="FD800" s="469"/>
      <c r="FE800" s="469"/>
      <c r="FF800" s="469"/>
      <c r="FG800" s="469"/>
      <c r="FH800" s="469"/>
      <c r="FI800" s="469"/>
      <c r="FJ800" s="469"/>
      <c r="FK800" s="469"/>
      <c r="FL800" s="469"/>
      <c r="FM800" s="469"/>
      <c r="FN800" s="469"/>
      <c r="FO800" s="469"/>
      <c r="FP800" s="469"/>
      <c r="FQ800" s="469"/>
      <c r="FR800" s="469"/>
      <c r="FS800" s="469"/>
      <c r="FT800" s="469"/>
      <c r="FU800" s="469"/>
      <c r="FV800" s="469"/>
      <c r="FW800" s="469"/>
      <c r="FX800" s="469"/>
      <c r="FY800" s="469"/>
      <c r="FZ800" s="469"/>
      <c r="GA800" s="469"/>
      <c r="GB800" s="469"/>
      <c r="GC800" s="469"/>
      <c r="GD800" s="469"/>
      <c r="GE800" s="469"/>
      <c r="GF800" s="469"/>
      <c r="GG800" s="469"/>
      <c r="GH800" s="469"/>
      <c r="GI800" s="469"/>
      <c r="GJ800" s="469"/>
      <c r="GK800" s="469"/>
      <c r="GL800" s="469"/>
      <c r="GM800" s="469"/>
      <c r="GN800" s="469"/>
      <c r="GO800" s="469"/>
      <c r="GP800" s="469"/>
      <c r="GQ800" s="469"/>
      <c r="GR800" s="469"/>
      <c r="GS800" s="469"/>
      <c r="GT800" s="469"/>
      <c r="GU800" s="469"/>
      <c r="GV800" s="469"/>
      <c r="GW800" s="469"/>
      <c r="GX800" s="469"/>
      <c r="GY800" s="469"/>
      <c r="GZ800" s="469"/>
      <c r="HA800" s="469"/>
      <c r="HB800" s="469"/>
      <c r="HC800" s="469"/>
      <c r="HD800" s="469"/>
      <c r="HE800" s="469"/>
      <c r="HF800" s="469"/>
      <c r="HG800" s="469"/>
      <c r="HH800" s="469"/>
      <c r="HI800" s="469"/>
      <c r="HJ800" s="469"/>
      <c r="HK800" s="469"/>
      <c r="HL800" s="469"/>
      <c r="HM800" s="469"/>
      <c r="HN800" s="469"/>
      <c r="HO800" s="469"/>
      <c r="HP800" s="469"/>
      <c r="HQ800" s="469"/>
      <c r="HR800" s="469"/>
      <c r="HS800" s="469"/>
      <c r="HT800" s="469"/>
      <c r="HU800" s="469"/>
      <c r="HV800" s="469"/>
      <c r="HW800" s="469"/>
      <c r="HX800" s="469"/>
      <c r="HY800" s="469"/>
      <c r="HZ800" s="469"/>
      <c r="IA800" s="469"/>
      <c r="IB800" s="469"/>
      <c r="IC800" s="469"/>
      <c r="ID800" s="469"/>
      <c r="IE800" s="469"/>
      <c r="IF800" s="469"/>
      <c r="IG800" s="469"/>
      <c r="IH800" s="469"/>
      <c r="II800" s="469"/>
      <c r="IJ800" s="469"/>
      <c r="IK800" s="469"/>
      <c r="IL800" s="469"/>
      <c r="IM800" s="469"/>
      <c r="IN800" s="469"/>
      <c r="IO800" s="469"/>
      <c r="IP800" s="469"/>
      <c r="IQ800" s="469"/>
      <c r="IR800" s="469"/>
      <c r="IS800" s="469"/>
      <c r="IT800" s="469"/>
      <c r="IU800" s="469"/>
      <c r="IV800" s="469"/>
    </row>
    <row r="801" spans="1:8" s="497" customFormat="1" ht="12.75" customHeight="1">
      <c r="B801" s="500"/>
      <c r="C801" s="649"/>
      <c r="D801" s="538"/>
      <c r="E801" s="539"/>
      <c r="F801" s="478"/>
      <c r="G801" s="540"/>
      <c r="H801" s="499"/>
    </row>
    <row r="802" spans="1:8" s="497" customFormat="1" ht="12.75" customHeight="1">
      <c r="A802" s="468" t="s">
        <v>515</v>
      </c>
      <c r="B802" s="500">
        <f>IF(A802="*",INT(MAX(B$30:B801)+1), IF(A802="**",ROUNDDOWN(MAX(B$30:B801)+0.01,2), IF(A802="***",MAX(B$30:B801)+0.01,0)))</f>
        <v>5.0199999999999996</v>
      </c>
      <c r="C802" s="1035" t="s">
        <v>665</v>
      </c>
      <c r="D802" s="516"/>
      <c r="E802" s="516"/>
      <c r="F802" s="530"/>
      <c r="G802" s="529"/>
      <c r="H802" s="530"/>
    </row>
    <row r="803" spans="1:8" s="497" customFormat="1">
      <c r="B803" s="500">
        <f>IF(A803="*",INT(MAX(B$30:B802)+1), IF(A803="**",ROUNDDOWN(MAX(B$30:B802)+0.01,2), IF(A803="***",MAX(B$30:B802)+0.01,0)))</f>
        <v>0</v>
      </c>
      <c r="C803" s="1035"/>
      <c r="D803" s="516"/>
      <c r="E803" s="516"/>
      <c r="F803" s="530"/>
      <c r="G803" s="529"/>
      <c r="H803" s="530"/>
    </row>
    <row r="804" spans="1:8" s="497" customFormat="1">
      <c r="B804" s="500">
        <f>IF(A804="*",INT(MAX(B$30:B803)+1), IF(A804="**",ROUNDDOWN(MAX(B$30:B803)+0.01,2), IF(A804="***",MAX(B$30:B803)+0.01,0)))</f>
        <v>0</v>
      </c>
      <c r="C804" s="1035"/>
      <c r="D804" s="516"/>
      <c r="E804" s="516"/>
      <c r="F804" s="530"/>
      <c r="G804" s="529"/>
      <c r="H804" s="530"/>
    </row>
    <row r="805" spans="1:8" s="504" customFormat="1">
      <c r="A805" s="563"/>
      <c r="B805" s="500">
        <f>IF(A805="*",INT(MAX(B$32:B806)+1), IF(A805="**",ROUNDDOWN(MAX(B$32:B806)+0.01,2), IF(A805="***",MAX(B$32:B806)+0.01,0)))</f>
        <v>0</v>
      </c>
      <c r="C805" s="568" t="s">
        <v>539</v>
      </c>
      <c r="D805" s="571"/>
      <c r="E805" s="572"/>
      <c r="F805" s="565"/>
      <c r="G805" s="567"/>
      <c r="H805" s="544"/>
    </row>
    <row r="806" spans="1:8" s="504" customFormat="1">
      <c r="A806" s="563"/>
      <c r="B806" s="500"/>
      <c r="C806" s="568"/>
      <c r="D806" s="571"/>
      <c r="E806" s="572"/>
      <c r="F806" s="565"/>
      <c r="G806" s="567"/>
      <c r="H806" s="544"/>
    </row>
    <row r="807" spans="1:8" s="497" customFormat="1" ht="12.75" customHeight="1">
      <c r="B807" s="500">
        <f>IF(A807="*",INT(MAX(B$30:B806)+1), IF(A807="**",ROUNDDOWN(MAX(B$30:B806)+0.01,2), IF(A807="***",MAX(B$30:B806)+0.01,0)))</f>
        <v>0</v>
      </c>
      <c r="C807" s="649" t="s">
        <v>793</v>
      </c>
      <c r="D807" s="649"/>
      <c r="E807" s="649"/>
      <c r="H807" s="499"/>
    </row>
    <row r="808" spans="1:8" s="497" customFormat="1" ht="12.75" customHeight="1">
      <c r="B808" s="500">
        <f>IF(A808="*",INT(MAX(B$30:B807)+1), IF(A808="**",ROUNDDOWN(MAX(B$30:B807)+0.01,2), IF(A808="***",MAX(B$30:B807)+0.01,0)))</f>
        <v>0</v>
      </c>
      <c r="C808" s="649" t="s">
        <v>794</v>
      </c>
      <c r="D808" s="649"/>
      <c r="E808" s="649"/>
      <c r="H808" s="499"/>
    </row>
    <row r="809" spans="1:8" s="497" customFormat="1" ht="12.75" customHeight="1">
      <c r="B809" s="500">
        <f>IF(A809="*",INT(MAX(B$30:B808)+1), IF(A809="**",ROUNDDOWN(MAX(B$30:B808)+0.01,2), IF(A809="***",MAX(B$30:B808)+0.01,0)))</f>
        <v>0</v>
      </c>
      <c r="C809" s="649" t="s">
        <v>795</v>
      </c>
      <c r="D809" s="519" t="s">
        <v>523</v>
      </c>
      <c r="E809" s="520">
        <v>2</v>
      </c>
      <c r="F809" s="521">
        <v>0</v>
      </c>
      <c r="G809" s="522"/>
      <c r="H809" s="499"/>
    </row>
    <row r="810" spans="1:8" s="497" customFormat="1" ht="12.75" customHeight="1">
      <c r="B810" s="500">
        <f>IF(A810="*",INT(MAX(B$30:B788)+1), IF(A810="**",ROUNDDOWN(MAX(B$30:B788)+0.01,2), IF(A810="***",MAX(B$30:B788)+0.01,0)))</f>
        <v>0</v>
      </c>
      <c r="C810" s="649"/>
      <c r="D810" s="538"/>
      <c r="E810" s="539"/>
      <c r="F810" s="478"/>
      <c r="G810" s="540"/>
      <c r="H810" s="499"/>
    </row>
    <row r="811" spans="1:8" s="497" customFormat="1" ht="12.75" customHeight="1">
      <c r="A811" s="468" t="s">
        <v>515</v>
      </c>
      <c r="B811" s="500">
        <f>IF(A811="*",INT(MAX(B$30:B810)+1), IF(A811="**",ROUNDDOWN(MAX(B$30:B810)+0.01,2), IF(A811="***",MAX(B$30:B810)+0.01,0)))</f>
        <v>5.03</v>
      </c>
      <c r="C811" s="1034" t="s">
        <v>666</v>
      </c>
      <c r="D811" s="524"/>
      <c r="E811" s="524"/>
      <c r="F811" s="530"/>
      <c r="G811" s="529"/>
      <c r="H811" s="530"/>
    </row>
    <row r="812" spans="1:8" s="497" customFormat="1">
      <c r="B812" s="500">
        <f>IF(A812="*",INT(MAX(B$30:B811)+1), IF(A812="**",ROUNDDOWN(MAX(B$30:B811)+0.01,2), IF(A812="***",MAX(B$30:B811)+0.01,0)))</f>
        <v>0</v>
      </c>
      <c r="C812" s="1034"/>
      <c r="D812" s="524"/>
      <c r="E812" s="524"/>
      <c r="F812" s="530"/>
      <c r="G812" s="529"/>
      <c r="H812" s="530"/>
    </row>
    <row r="813" spans="1:8" s="497" customFormat="1">
      <c r="B813" s="500">
        <f>IF(A813="*",INT(MAX(B$30:B812)+1), IF(A813="**",ROUNDDOWN(MAX(B$30:B812)+0.01,2), IF(A813="***",MAX(B$30:B812)+0.01,0)))</f>
        <v>0</v>
      </c>
      <c r="C813" s="1034"/>
      <c r="D813" s="524"/>
      <c r="E813" s="524"/>
      <c r="F813" s="530"/>
      <c r="G813" s="529"/>
      <c r="H813" s="530"/>
    </row>
    <row r="814" spans="1:8" s="497" customFormat="1">
      <c r="B814" s="500">
        <f>IF(A814="*",INT(MAX(B$30:B813)+1), IF(A814="**",ROUNDDOWN(MAX(B$30:B813)+0.01,2), IF(A814="***",MAX(B$30:B813)+0.01,0)))</f>
        <v>0</v>
      </c>
      <c r="C814" s="1034"/>
      <c r="D814" s="524"/>
      <c r="E814" s="524"/>
      <c r="F814" s="530"/>
      <c r="G814" s="529"/>
      <c r="H814" s="530"/>
    </row>
    <row r="815" spans="1:8" s="497" customFormat="1">
      <c r="B815" s="500">
        <f>IF(A815="*",INT(MAX(B$30:B813)+1), IF(A815="**",ROUNDDOWN(MAX(B$30:B813)+0.01,2), IF(A815="***",MAX(B$30:B813)+0.01,0)))</f>
        <v>0</v>
      </c>
      <c r="C815" s="524" t="s">
        <v>667</v>
      </c>
      <c r="D815" s="519" t="s">
        <v>217</v>
      </c>
      <c r="E815" s="520">
        <v>15</v>
      </c>
      <c r="F815" s="521">
        <v>0</v>
      </c>
      <c r="G815" s="522"/>
      <c r="H815" s="530"/>
    </row>
    <row r="816" spans="1:8" s="497" customFormat="1">
      <c r="B816" s="500">
        <f>IF(A816="*",INT(MAX(B$30:B814)+1), IF(A816="**",ROUNDDOWN(MAX(B$30:B814)+0.01,2), IF(A816="***",MAX(B$30:B814)+0.01,0)))</f>
        <v>0</v>
      </c>
      <c r="C816" s="524" t="s">
        <v>668</v>
      </c>
      <c r="D816" s="519" t="s">
        <v>217</v>
      </c>
      <c r="E816" s="520">
        <v>8</v>
      </c>
      <c r="F816" s="521">
        <v>0</v>
      </c>
      <c r="G816" s="522"/>
      <c r="H816" s="530"/>
    </row>
    <row r="817" spans="1:8" s="497" customFormat="1">
      <c r="B817" s="500"/>
      <c r="C817" s="524"/>
      <c r="D817" s="538"/>
      <c r="E817" s="539"/>
      <c r="F817" s="478"/>
      <c r="G817" s="540"/>
      <c r="H817" s="530"/>
    </row>
    <row r="818" spans="1:8" ht="12.75" customHeight="1">
      <c r="A818" s="497" t="s">
        <v>515</v>
      </c>
      <c r="B818" s="500">
        <f>IF(A818="*",INT(MAX(B$35:B817)+1), IF(A818="**",ROUNDDOWN(MAX(B$35:B817)+0.01,2), IF(A818="***",MAX(B$35:B817)+0.01,0)))</f>
        <v>5.04</v>
      </c>
      <c r="C818" s="1034" t="s">
        <v>669</v>
      </c>
      <c r="D818" s="524"/>
      <c r="E818" s="524"/>
      <c r="F818" s="483"/>
      <c r="G818" s="469"/>
      <c r="H818" s="483"/>
    </row>
    <row r="819" spans="1:8">
      <c r="B819" s="500">
        <f>IF(A819="*",INT(MAX(B$35:B818)+1), IF(A819="**",ROUNDDOWN(MAX(B$35:B818)+0.01,2), IF(A819="***",MAX(B$35:B818)+0.01,0)))</f>
        <v>0</v>
      </c>
      <c r="C819" s="1034"/>
      <c r="D819" s="524"/>
      <c r="E819" s="524"/>
      <c r="F819" s="483"/>
      <c r="G819" s="469"/>
      <c r="H819" s="483"/>
    </row>
    <row r="820" spans="1:8">
      <c r="B820" s="500">
        <f>IF(A820="*",INT(MAX(B$35:B819)+1), IF(A820="**",ROUNDDOWN(MAX(B$35:B819)+0.01,2), IF(A820="***",MAX(B$35:B819)+0.01,0)))</f>
        <v>0</v>
      </c>
      <c r="C820" s="1034"/>
      <c r="D820" s="524"/>
      <c r="E820" s="524"/>
      <c r="F820" s="483"/>
      <c r="G820" s="469"/>
      <c r="H820" s="483"/>
    </row>
    <row r="821" spans="1:8" s="497" customFormat="1" ht="12.75" customHeight="1">
      <c r="B821" s="500">
        <f>IF(A821="*",INT(MAX(B$35:B820)+1), IF(A821="**",ROUNDDOWN(MAX(B$35:B820)+0.01,2), IF(A821="***",MAX(B$35:B820)+0.01,0)))</f>
        <v>0</v>
      </c>
      <c r="C821" s="649" t="s">
        <v>796</v>
      </c>
      <c r="D821" s="519" t="s">
        <v>523</v>
      </c>
      <c r="E821" s="520">
        <v>3</v>
      </c>
      <c r="F821" s="535">
        <v>0</v>
      </c>
      <c r="G821" s="536"/>
      <c r="H821" s="499"/>
    </row>
    <row r="822" spans="1:8" s="504" customFormat="1" ht="12.75" customHeight="1">
      <c r="B822" s="500">
        <f>IF(A822="*",INT(MAX(B$35:B821)+1), IF(A822="**",ROUNDDOWN(MAX(B$35:B821)+0.01,2), IF(A822="***",MAX(B$35:B821)+0.01,0)))</f>
        <v>0</v>
      </c>
      <c r="C822" s="524" t="s">
        <v>670</v>
      </c>
      <c r="D822" s="519" t="s">
        <v>523</v>
      </c>
      <c r="E822" s="520">
        <v>2</v>
      </c>
      <c r="F822" s="535">
        <v>0</v>
      </c>
      <c r="G822" s="536"/>
      <c r="H822" s="650"/>
    </row>
    <row r="823" spans="1:8" s="497" customFormat="1">
      <c r="B823" s="500">
        <f>IF(A823="*",INT(MAX(B$30:B822)+1), IF(A823="**",ROUNDDOWN(MAX(B$30:B822)+0.01,2), IF(A823="***",MAX(B$30:B822)+0.01,0)))</f>
        <v>0</v>
      </c>
      <c r="C823" s="524" t="s">
        <v>797</v>
      </c>
      <c r="D823" s="519" t="s">
        <v>523</v>
      </c>
      <c r="E823" s="520">
        <v>2</v>
      </c>
      <c r="F823" s="521">
        <v>0</v>
      </c>
      <c r="G823" s="522"/>
      <c r="H823" s="530"/>
    </row>
    <row r="824" spans="1:8" s="497" customFormat="1">
      <c r="B824" s="500">
        <f>IF(A824="*",INT(MAX(B$30:B822)+1), IF(A824="**",ROUNDDOWN(MAX(B$30:B822)+0.01,2), IF(A824="***",MAX(B$30:B822)+0.01,0)))</f>
        <v>0</v>
      </c>
      <c r="C824" s="524" t="s">
        <v>798</v>
      </c>
      <c r="D824" s="519" t="s">
        <v>523</v>
      </c>
      <c r="E824" s="520">
        <v>1</v>
      </c>
      <c r="F824" s="521">
        <v>0</v>
      </c>
      <c r="G824" s="522"/>
      <c r="H824" s="530"/>
    </row>
    <row r="825" spans="1:8" s="497" customFormat="1">
      <c r="B825" s="500">
        <f>IF(A825="*",INT(MAX(B$33:B824)+1), IF(A825="**",ROUNDDOWN(MAX(B$33:B824)+0.01,2), IF(A825="***",MAX(B$33:B824)+0.01,0)))</f>
        <v>0</v>
      </c>
      <c r="C825" s="524"/>
      <c r="D825" s="524"/>
      <c r="E825" s="524"/>
      <c r="F825" s="530"/>
      <c r="G825" s="529"/>
      <c r="H825" s="530"/>
    </row>
    <row r="826" spans="1:8" s="497" customFormat="1">
      <c r="B826" s="500"/>
      <c r="C826" s="524"/>
      <c r="D826" s="538"/>
      <c r="E826" s="539"/>
      <c r="F826" s="478"/>
      <c r="G826" s="540"/>
      <c r="H826" s="530"/>
    </row>
    <row r="827" spans="1:8" s="497" customFormat="1" ht="13.5" thickBot="1">
      <c r="B827" s="500"/>
      <c r="C827" s="524"/>
      <c r="D827" s="524"/>
      <c r="E827" s="524"/>
      <c r="F827" s="530"/>
      <c r="G827" s="529"/>
      <c r="H827" s="530"/>
    </row>
    <row r="828" spans="1:8" s="468" customFormat="1" ht="13.5" thickBot="1">
      <c r="B828" s="511">
        <f>IF(A828="*",INT(MAX(B$63:B827)+1), IF(A828="**",ROUNDDOWN(MAX(B$63:B827)+0.01,2), IF(A828="***",MAX(B$63:B827)+0.01,0)))</f>
        <v>0</v>
      </c>
      <c r="C828" s="552" t="str">
        <f>"UKUPNO "&amp;ROUNDDOWN(B818,0)</f>
        <v>UKUPNO 5</v>
      </c>
      <c r="D828" s="553"/>
      <c r="E828" s="554"/>
      <c r="F828" s="555"/>
      <c r="G828" s="556"/>
    </row>
    <row r="829" spans="1:8">
      <c r="A829" s="481"/>
      <c r="B829" s="500">
        <f>IF(A829="*",INT(MAX(B$32:B827)+1), IF(A829="**",ROUNDDOWN(MAX(B$32:B827)+0.01,2), IF(A829="***",MAX(B$32:B827)+0.01,0)))</f>
        <v>0</v>
      </c>
      <c r="C829" s="468"/>
      <c r="D829" s="468"/>
      <c r="E829" s="592"/>
      <c r="G829" s="592"/>
      <c r="H829" s="467"/>
    </row>
    <row r="830" spans="1:8">
      <c r="B830" s="498"/>
      <c r="C830" s="651"/>
      <c r="D830" s="651"/>
      <c r="E830" s="651"/>
      <c r="G830" s="652"/>
      <c r="H830" s="467"/>
    </row>
    <row r="831" spans="1:8">
      <c r="B831" s="653"/>
      <c r="C831" s="654"/>
      <c r="D831" s="655"/>
      <c r="E831" s="655"/>
      <c r="F831" s="656"/>
      <c r="G831" s="656"/>
    </row>
    <row r="832" spans="1:8">
      <c r="B832" s="653"/>
      <c r="C832" s="654"/>
      <c r="D832" s="655"/>
      <c r="E832" s="655"/>
      <c r="F832" s="656"/>
      <c r="G832" s="656"/>
    </row>
    <row r="833" spans="2:7">
      <c r="B833" s="653"/>
      <c r="C833" s="654"/>
      <c r="D833" s="655"/>
      <c r="E833" s="655"/>
      <c r="F833" s="656"/>
      <c r="G833" s="656"/>
    </row>
    <row r="834" spans="2:7" ht="18">
      <c r="B834" s="653"/>
      <c r="C834" s="657" t="s">
        <v>33</v>
      </c>
      <c r="D834" s="655"/>
      <c r="E834" s="655"/>
      <c r="F834" s="656"/>
      <c r="G834" s="656"/>
    </row>
    <row r="835" spans="2:7">
      <c r="B835" s="653"/>
      <c r="C835" s="654"/>
      <c r="D835" s="655"/>
      <c r="E835" s="655"/>
      <c r="F835" s="656"/>
      <c r="G835" s="656"/>
    </row>
    <row r="836" spans="2:7">
      <c r="C836" s="658"/>
      <c r="D836" s="607"/>
      <c r="E836" s="659"/>
      <c r="F836" s="660"/>
      <c r="G836" s="660"/>
    </row>
    <row r="837" spans="2:7" ht="13.5" thickBot="1">
      <c r="C837" s="658"/>
      <c r="D837" s="607"/>
      <c r="E837" s="659"/>
      <c r="F837" s="660"/>
      <c r="G837" s="660"/>
    </row>
    <row r="838" spans="2:7" ht="13.5" thickBot="1">
      <c r="B838" s="661">
        <f>B66</f>
        <v>1</v>
      </c>
      <c r="C838" s="662" t="str">
        <f>C66</f>
        <v>INSTALACIJA PODNOG GRIJANJA :</v>
      </c>
      <c r="D838" s="663"/>
      <c r="E838" s="664"/>
      <c r="F838" s="665"/>
      <c r="G838" s="666"/>
    </row>
    <row r="839" spans="2:7" ht="13.5" thickBot="1"/>
    <row r="840" spans="2:7" ht="13.5" thickBot="1">
      <c r="B840" s="661">
        <f>B220</f>
        <v>2</v>
      </c>
      <c r="C840" s="662" t="str">
        <f>C220</f>
        <v>INSTALACIJA STROJARNICE :</v>
      </c>
      <c r="D840" s="667"/>
      <c r="E840" s="668"/>
      <c r="F840" s="669"/>
      <c r="G840" s="645"/>
    </row>
    <row r="841" spans="2:7" ht="13.5" thickBot="1">
      <c r="C841" s="463"/>
      <c r="G841" s="560"/>
    </row>
    <row r="842" spans="2:7" ht="13.5" thickBot="1">
      <c r="B842" s="661">
        <f>B531</f>
        <v>3</v>
      </c>
      <c r="C842" s="662" t="str">
        <f>C531</f>
        <v>INSTALACIJA HLAĐENJA SPLIT SITEMOM :</v>
      </c>
      <c r="D842" s="667"/>
      <c r="E842" s="668"/>
      <c r="F842" s="669"/>
      <c r="G842" s="645"/>
    </row>
    <row r="843" spans="2:7" ht="13.5" thickBot="1">
      <c r="C843" s="463"/>
      <c r="G843" s="560"/>
    </row>
    <row r="844" spans="2:7" ht="13.5" thickBot="1">
      <c r="B844" s="661">
        <f>B752</f>
        <v>4</v>
      </c>
      <c r="C844" s="662" t="str">
        <f>C752</f>
        <v>INSTALACIJA ELEKTRIČNOG PODNOG GRIJANJA :</v>
      </c>
      <c r="D844" s="667"/>
      <c r="E844" s="668"/>
      <c r="F844" s="669"/>
      <c r="G844" s="645"/>
    </row>
    <row r="845" spans="2:7" ht="13.5" thickBot="1">
      <c r="C845" s="463"/>
      <c r="G845" s="560"/>
    </row>
    <row r="846" spans="2:7" ht="13.5" thickBot="1">
      <c r="B846" s="661">
        <f>B787</f>
        <v>5</v>
      </c>
      <c r="C846" s="670" t="str">
        <f>C787</f>
        <v>INSTALACIJA ODSISNE VENTILACIJE :</v>
      </c>
      <c r="D846" s="663"/>
      <c r="E846" s="664"/>
      <c r="F846" s="665"/>
      <c r="G846" s="666"/>
    </row>
    <row r="847" spans="2:7">
      <c r="C847" s="658"/>
      <c r="D847" s="607"/>
      <c r="E847" s="659"/>
      <c r="F847" s="660"/>
      <c r="G847" s="660"/>
    </row>
    <row r="848" spans="2:7" ht="13.5" thickBot="1"/>
    <row r="849" spans="1:256" s="677" customFormat="1" ht="16.5" thickBot="1">
      <c r="B849" s="671"/>
      <c r="C849" s="672" t="s">
        <v>671</v>
      </c>
      <c r="D849" s="673"/>
      <c r="E849" s="674"/>
      <c r="F849" s="675"/>
      <c r="G849" s="676"/>
      <c r="I849" s="678"/>
    </row>
    <row r="850" spans="1:256" s="677" customFormat="1" ht="15.75">
      <c r="B850" s="671"/>
      <c r="C850" s="679"/>
      <c r="D850" s="680"/>
      <c r="E850" s="681"/>
      <c r="F850" s="682"/>
      <c r="G850" s="682"/>
    </row>
    <row r="851" spans="1:256" s="677" customFormat="1" ht="15.75">
      <c r="B851" s="671"/>
      <c r="C851" s="679" t="s">
        <v>799</v>
      </c>
      <c r="D851" s="680"/>
      <c r="E851" s="681"/>
      <c r="F851" s="682"/>
      <c r="G851" s="682"/>
    </row>
    <row r="852" spans="1:256" s="677" customFormat="1" ht="16.5" thickBot="1">
      <c r="B852" s="671"/>
      <c r="C852" s="683"/>
      <c r="D852" s="684"/>
      <c r="E852" s="685"/>
      <c r="F852" s="686"/>
      <c r="G852" s="686"/>
    </row>
    <row r="853" spans="1:256" s="677" customFormat="1" ht="16.5" thickBot="1">
      <c r="B853" s="671"/>
      <c r="C853" s="672" t="s">
        <v>800</v>
      </c>
      <c r="D853" s="673"/>
      <c r="E853" s="674"/>
      <c r="F853" s="675"/>
      <c r="G853" s="676"/>
    </row>
    <row r="857" spans="1:256" s="467" customFormat="1">
      <c r="A857" s="469"/>
      <c r="B857" s="463"/>
      <c r="C857" s="687"/>
      <c r="D857" s="465"/>
      <c r="E857" s="466"/>
      <c r="H857" s="469"/>
      <c r="I857" s="469"/>
      <c r="J857" s="469"/>
      <c r="K857" s="469"/>
      <c r="L857" s="469"/>
      <c r="M857" s="469"/>
      <c r="N857" s="469"/>
      <c r="O857" s="469"/>
      <c r="P857" s="469"/>
      <c r="Q857" s="469"/>
      <c r="R857" s="469"/>
      <c r="S857" s="469"/>
      <c r="T857" s="469"/>
      <c r="U857" s="469"/>
      <c r="V857" s="469"/>
      <c r="W857" s="469"/>
      <c r="X857" s="469"/>
      <c r="Y857" s="469"/>
      <c r="Z857" s="469"/>
      <c r="AA857" s="469"/>
      <c r="AB857" s="469"/>
      <c r="AC857" s="469"/>
      <c r="AD857" s="469"/>
      <c r="AE857" s="469"/>
      <c r="AF857" s="469"/>
      <c r="AG857" s="469"/>
      <c r="AH857" s="469"/>
      <c r="AI857" s="469"/>
      <c r="AJ857" s="469"/>
      <c r="AK857" s="469"/>
      <c r="AL857" s="469"/>
      <c r="AM857" s="469"/>
      <c r="AN857" s="469"/>
      <c r="AO857" s="469"/>
      <c r="AP857" s="469"/>
      <c r="AQ857" s="469"/>
      <c r="AR857" s="469"/>
      <c r="AS857" s="469"/>
      <c r="AT857" s="469"/>
      <c r="AU857" s="469"/>
      <c r="AV857" s="469"/>
      <c r="AW857" s="469"/>
      <c r="AX857" s="469"/>
      <c r="AY857" s="469"/>
      <c r="AZ857" s="469"/>
      <c r="BA857" s="469"/>
      <c r="BB857" s="469"/>
      <c r="BC857" s="469"/>
      <c r="BD857" s="469"/>
      <c r="BE857" s="469"/>
      <c r="BF857" s="469"/>
      <c r="BG857" s="469"/>
      <c r="BH857" s="469"/>
      <c r="BI857" s="469"/>
      <c r="BJ857" s="469"/>
      <c r="BK857" s="469"/>
      <c r="BL857" s="469"/>
      <c r="BM857" s="469"/>
      <c r="BN857" s="469"/>
      <c r="BO857" s="469"/>
      <c r="BP857" s="469"/>
      <c r="BQ857" s="469"/>
      <c r="BR857" s="469"/>
      <c r="BS857" s="469"/>
      <c r="BT857" s="469"/>
      <c r="BU857" s="469"/>
      <c r="BV857" s="469"/>
      <c r="BW857" s="469"/>
      <c r="BX857" s="469"/>
      <c r="BY857" s="469"/>
      <c r="BZ857" s="469"/>
      <c r="CA857" s="469"/>
      <c r="CB857" s="469"/>
      <c r="CC857" s="469"/>
      <c r="CD857" s="469"/>
      <c r="CE857" s="469"/>
      <c r="CF857" s="469"/>
      <c r="CG857" s="469"/>
      <c r="CH857" s="469"/>
      <c r="CI857" s="469"/>
      <c r="CJ857" s="469"/>
      <c r="CK857" s="469"/>
      <c r="CL857" s="469"/>
      <c r="CM857" s="469"/>
      <c r="CN857" s="469"/>
      <c r="CO857" s="469"/>
      <c r="CP857" s="469"/>
      <c r="CQ857" s="469"/>
      <c r="CR857" s="469"/>
      <c r="CS857" s="469"/>
      <c r="CT857" s="469"/>
      <c r="CU857" s="469"/>
      <c r="CV857" s="469"/>
      <c r="CW857" s="469"/>
      <c r="CX857" s="469"/>
      <c r="CY857" s="469"/>
      <c r="CZ857" s="469"/>
      <c r="DA857" s="469"/>
      <c r="DB857" s="469"/>
      <c r="DC857" s="469"/>
      <c r="DD857" s="469"/>
      <c r="DE857" s="469"/>
      <c r="DF857" s="469"/>
      <c r="DG857" s="469"/>
      <c r="DH857" s="469"/>
      <c r="DI857" s="469"/>
      <c r="DJ857" s="469"/>
      <c r="DK857" s="469"/>
      <c r="DL857" s="469"/>
      <c r="DM857" s="469"/>
      <c r="DN857" s="469"/>
      <c r="DO857" s="469"/>
      <c r="DP857" s="469"/>
      <c r="DQ857" s="469"/>
      <c r="DR857" s="469"/>
      <c r="DS857" s="469"/>
      <c r="DT857" s="469"/>
      <c r="DU857" s="469"/>
      <c r="DV857" s="469"/>
      <c r="DW857" s="469"/>
      <c r="DX857" s="469"/>
      <c r="DY857" s="469"/>
      <c r="DZ857" s="469"/>
      <c r="EA857" s="469"/>
      <c r="EB857" s="469"/>
      <c r="EC857" s="469"/>
      <c r="ED857" s="469"/>
      <c r="EE857" s="469"/>
      <c r="EF857" s="469"/>
      <c r="EG857" s="469"/>
      <c r="EH857" s="469"/>
      <c r="EI857" s="469"/>
      <c r="EJ857" s="469"/>
      <c r="EK857" s="469"/>
      <c r="EL857" s="469"/>
      <c r="EM857" s="469"/>
      <c r="EN857" s="469"/>
      <c r="EO857" s="469"/>
      <c r="EP857" s="469"/>
      <c r="EQ857" s="469"/>
      <c r="ER857" s="469"/>
      <c r="ES857" s="469"/>
      <c r="ET857" s="469"/>
      <c r="EU857" s="469"/>
      <c r="EV857" s="469"/>
      <c r="EW857" s="469"/>
      <c r="EX857" s="469"/>
      <c r="EY857" s="469"/>
      <c r="EZ857" s="469"/>
      <c r="FA857" s="469"/>
      <c r="FB857" s="469"/>
      <c r="FC857" s="469"/>
      <c r="FD857" s="469"/>
      <c r="FE857" s="469"/>
      <c r="FF857" s="469"/>
      <c r="FG857" s="469"/>
      <c r="FH857" s="469"/>
      <c r="FI857" s="469"/>
      <c r="FJ857" s="469"/>
      <c r="FK857" s="469"/>
      <c r="FL857" s="469"/>
      <c r="FM857" s="469"/>
      <c r="FN857" s="469"/>
      <c r="FO857" s="469"/>
      <c r="FP857" s="469"/>
      <c r="FQ857" s="469"/>
      <c r="FR857" s="469"/>
      <c r="FS857" s="469"/>
      <c r="FT857" s="469"/>
      <c r="FU857" s="469"/>
      <c r="FV857" s="469"/>
      <c r="FW857" s="469"/>
      <c r="FX857" s="469"/>
      <c r="FY857" s="469"/>
      <c r="FZ857" s="469"/>
      <c r="GA857" s="469"/>
      <c r="GB857" s="469"/>
      <c r="GC857" s="469"/>
      <c r="GD857" s="469"/>
      <c r="GE857" s="469"/>
      <c r="GF857" s="469"/>
      <c r="GG857" s="469"/>
      <c r="GH857" s="469"/>
      <c r="GI857" s="469"/>
      <c r="GJ857" s="469"/>
      <c r="GK857" s="469"/>
      <c r="GL857" s="469"/>
      <c r="GM857" s="469"/>
      <c r="GN857" s="469"/>
      <c r="GO857" s="469"/>
      <c r="GP857" s="469"/>
      <c r="GQ857" s="469"/>
      <c r="GR857" s="469"/>
      <c r="GS857" s="469"/>
      <c r="GT857" s="469"/>
      <c r="GU857" s="469"/>
      <c r="GV857" s="469"/>
      <c r="GW857" s="469"/>
      <c r="GX857" s="469"/>
      <c r="GY857" s="469"/>
      <c r="GZ857" s="469"/>
      <c r="HA857" s="469"/>
      <c r="HB857" s="469"/>
      <c r="HC857" s="469"/>
      <c r="HD857" s="469"/>
      <c r="HE857" s="469"/>
      <c r="HF857" s="469"/>
      <c r="HG857" s="469"/>
      <c r="HH857" s="469"/>
      <c r="HI857" s="469"/>
      <c r="HJ857" s="469"/>
      <c r="HK857" s="469"/>
      <c r="HL857" s="469"/>
      <c r="HM857" s="469"/>
      <c r="HN857" s="469"/>
      <c r="HO857" s="469"/>
      <c r="HP857" s="469"/>
      <c r="HQ857" s="469"/>
      <c r="HR857" s="469"/>
      <c r="HS857" s="469"/>
      <c r="HT857" s="469"/>
      <c r="HU857" s="469"/>
      <c r="HV857" s="469"/>
      <c r="HW857" s="469"/>
      <c r="HX857" s="469"/>
      <c r="HY857" s="469"/>
      <c r="HZ857" s="469"/>
      <c r="IA857" s="469"/>
      <c r="IB857" s="469"/>
      <c r="IC857" s="469"/>
      <c r="ID857" s="469"/>
      <c r="IE857" s="469"/>
      <c r="IF857" s="469"/>
      <c r="IG857" s="469"/>
      <c r="IH857" s="469"/>
      <c r="II857" s="469"/>
      <c r="IJ857" s="469"/>
      <c r="IK857" s="469"/>
      <c r="IL857" s="469"/>
      <c r="IM857" s="469"/>
      <c r="IN857" s="469"/>
      <c r="IO857" s="469"/>
      <c r="IP857" s="469"/>
      <c r="IQ857" s="469"/>
      <c r="IR857" s="469"/>
      <c r="IS857" s="469"/>
      <c r="IT857" s="469"/>
      <c r="IU857" s="469"/>
      <c r="IV857" s="469"/>
    </row>
    <row r="859" spans="1:256" s="467" customFormat="1">
      <c r="A859" s="469"/>
      <c r="B859" s="463"/>
      <c r="C859" s="464"/>
      <c r="D859" s="465"/>
      <c r="E859" s="688"/>
      <c r="H859" s="469"/>
      <c r="I859" s="469"/>
      <c r="J859" s="469"/>
      <c r="K859" s="469"/>
      <c r="L859" s="469"/>
      <c r="M859" s="469"/>
      <c r="N859" s="469"/>
      <c r="O859" s="469"/>
      <c r="P859" s="469"/>
      <c r="Q859" s="469"/>
      <c r="R859" s="469"/>
      <c r="S859" s="469"/>
      <c r="T859" s="469"/>
      <c r="U859" s="469"/>
      <c r="V859" s="469"/>
      <c r="W859" s="469"/>
      <c r="X859" s="469"/>
      <c r="Y859" s="469"/>
      <c r="Z859" s="469"/>
      <c r="AA859" s="469"/>
      <c r="AB859" s="469"/>
      <c r="AC859" s="469"/>
      <c r="AD859" s="469"/>
      <c r="AE859" s="469"/>
      <c r="AF859" s="469"/>
      <c r="AG859" s="469"/>
      <c r="AH859" s="469"/>
      <c r="AI859" s="469"/>
      <c r="AJ859" s="469"/>
      <c r="AK859" s="469"/>
      <c r="AL859" s="469"/>
      <c r="AM859" s="469"/>
      <c r="AN859" s="469"/>
      <c r="AO859" s="469"/>
      <c r="AP859" s="469"/>
      <c r="AQ859" s="469"/>
      <c r="AR859" s="469"/>
      <c r="AS859" s="469"/>
      <c r="AT859" s="469"/>
      <c r="AU859" s="469"/>
      <c r="AV859" s="469"/>
      <c r="AW859" s="469"/>
      <c r="AX859" s="469"/>
      <c r="AY859" s="469"/>
      <c r="AZ859" s="469"/>
      <c r="BA859" s="469"/>
      <c r="BB859" s="469"/>
      <c r="BC859" s="469"/>
      <c r="BD859" s="469"/>
      <c r="BE859" s="469"/>
      <c r="BF859" s="469"/>
      <c r="BG859" s="469"/>
      <c r="BH859" s="469"/>
      <c r="BI859" s="469"/>
      <c r="BJ859" s="469"/>
      <c r="BK859" s="469"/>
      <c r="BL859" s="469"/>
      <c r="BM859" s="469"/>
      <c r="BN859" s="469"/>
      <c r="BO859" s="469"/>
      <c r="BP859" s="469"/>
      <c r="BQ859" s="469"/>
      <c r="BR859" s="469"/>
      <c r="BS859" s="469"/>
      <c r="BT859" s="469"/>
      <c r="BU859" s="469"/>
      <c r="BV859" s="469"/>
      <c r="BW859" s="469"/>
      <c r="BX859" s="469"/>
      <c r="BY859" s="469"/>
      <c r="BZ859" s="469"/>
      <c r="CA859" s="469"/>
      <c r="CB859" s="469"/>
      <c r="CC859" s="469"/>
      <c r="CD859" s="469"/>
      <c r="CE859" s="469"/>
      <c r="CF859" s="469"/>
      <c r="CG859" s="469"/>
      <c r="CH859" s="469"/>
      <c r="CI859" s="469"/>
      <c r="CJ859" s="469"/>
      <c r="CK859" s="469"/>
      <c r="CL859" s="469"/>
      <c r="CM859" s="469"/>
      <c r="CN859" s="469"/>
      <c r="CO859" s="469"/>
      <c r="CP859" s="469"/>
      <c r="CQ859" s="469"/>
      <c r="CR859" s="469"/>
      <c r="CS859" s="469"/>
      <c r="CT859" s="469"/>
      <c r="CU859" s="469"/>
      <c r="CV859" s="469"/>
      <c r="CW859" s="469"/>
      <c r="CX859" s="469"/>
      <c r="CY859" s="469"/>
      <c r="CZ859" s="469"/>
      <c r="DA859" s="469"/>
      <c r="DB859" s="469"/>
      <c r="DC859" s="469"/>
      <c r="DD859" s="469"/>
      <c r="DE859" s="469"/>
      <c r="DF859" s="469"/>
      <c r="DG859" s="469"/>
      <c r="DH859" s="469"/>
      <c r="DI859" s="469"/>
      <c r="DJ859" s="469"/>
      <c r="DK859" s="469"/>
      <c r="DL859" s="469"/>
      <c r="DM859" s="469"/>
      <c r="DN859" s="469"/>
      <c r="DO859" s="469"/>
      <c r="DP859" s="469"/>
      <c r="DQ859" s="469"/>
      <c r="DR859" s="469"/>
      <c r="DS859" s="469"/>
      <c r="DT859" s="469"/>
      <c r="DU859" s="469"/>
      <c r="DV859" s="469"/>
      <c r="DW859" s="469"/>
      <c r="DX859" s="469"/>
      <c r="DY859" s="469"/>
      <c r="DZ859" s="469"/>
      <c r="EA859" s="469"/>
      <c r="EB859" s="469"/>
      <c r="EC859" s="469"/>
      <c r="ED859" s="469"/>
      <c r="EE859" s="469"/>
      <c r="EF859" s="469"/>
      <c r="EG859" s="469"/>
      <c r="EH859" s="469"/>
      <c r="EI859" s="469"/>
      <c r="EJ859" s="469"/>
      <c r="EK859" s="469"/>
      <c r="EL859" s="469"/>
      <c r="EM859" s="469"/>
      <c r="EN859" s="469"/>
      <c r="EO859" s="469"/>
      <c r="EP859" s="469"/>
      <c r="EQ859" s="469"/>
      <c r="ER859" s="469"/>
      <c r="ES859" s="469"/>
      <c r="ET859" s="469"/>
      <c r="EU859" s="469"/>
      <c r="EV859" s="469"/>
      <c r="EW859" s="469"/>
      <c r="EX859" s="469"/>
      <c r="EY859" s="469"/>
      <c r="EZ859" s="469"/>
      <c r="FA859" s="469"/>
      <c r="FB859" s="469"/>
      <c r="FC859" s="469"/>
      <c r="FD859" s="469"/>
      <c r="FE859" s="469"/>
      <c r="FF859" s="469"/>
      <c r="FG859" s="469"/>
      <c r="FH859" s="469"/>
      <c r="FI859" s="469"/>
      <c r="FJ859" s="469"/>
      <c r="FK859" s="469"/>
      <c r="FL859" s="469"/>
      <c r="FM859" s="469"/>
      <c r="FN859" s="469"/>
      <c r="FO859" s="469"/>
      <c r="FP859" s="469"/>
      <c r="FQ859" s="469"/>
      <c r="FR859" s="469"/>
      <c r="FS859" s="469"/>
      <c r="FT859" s="469"/>
      <c r="FU859" s="469"/>
      <c r="FV859" s="469"/>
      <c r="FW859" s="469"/>
      <c r="FX859" s="469"/>
      <c r="FY859" s="469"/>
      <c r="FZ859" s="469"/>
      <c r="GA859" s="469"/>
      <c r="GB859" s="469"/>
      <c r="GC859" s="469"/>
      <c r="GD859" s="469"/>
      <c r="GE859" s="469"/>
      <c r="GF859" s="469"/>
      <c r="GG859" s="469"/>
      <c r="GH859" s="469"/>
      <c r="GI859" s="469"/>
      <c r="GJ859" s="469"/>
      <c r="GK859" s="469"/>
      <c r="GL859" s="469"/>
      <c r="GM859" s="469"/>
      <c r="GN859" s="469"/>
      <c r="GO859" s="469"/>
      <c r="GP859" s="469"/>
      <c r="GQ859" s="469"/>
      <c r="GR859" s="469"/>
      <c r="GS859" s="469"/>
      <c r="GT859" s="469"/>
      <c r="GU859" s="469"/>
      <c r="GV859" s="469"/>
      <c r="GW859" s="469"/>
      <c r="GX859" s="469"/>
      <c r="GY859" s="469"/>
      <c r="GZ859" s="469"/>
      <c r="HA859" s="469"/>
      <c r="HB859" s="469"/>
      <c r="HC859" s="469"/>
      <c r="HD859" s="469"/>
      <c r="HE859" s="469"/>
      <c r="HF859" s="469"/>
      <c r="HG859" s="469"/>
      <c r="HH859" s="469"/>
      <c r="HI859" s="469"/>
      <c r="HJ859" s="469"/>
      <c r="HK859" s="469"/>
      <c r="HL859" s="469"/>
      <c r="HM859" s="469"/>
      <c r="HN859" s="469"/>
      <c r="HO859" s="469"/>
      <c r="HP859" s="469"/>
      <c r="HQ859" s="469"/>
      <c r="HR859" s="469"/>
      <c r="HS859" s="469"/>
      <c r="HT859" s="469"/>
      <c r="HU859" s="469"/>
      <c r="HV859" s="469"/>
      <c r="HW859" s="469"/>
      <c r="HX859" s="469"/>
      <c r="HY859" s="469"/>
      <c r="HZ859" s="469"/>
      <c r="IA859" s="469"/>
      <c r="IB859" s="469"/>
      <c r="IC859" s="469"/>
      <c r="ID859" s="469"/>
      <c r="IE859" s="469"/>
      <c r="IF859" s="469"/>
      <c r="IG859" s="469"/>
      <c r="IH859" s="469"/>
      <c r="II859" s="469"/>
      <c r="IJ859" s="469"/>
      <c r="IK859" s="469"/>
      <c r="IL859" s="469"/>
      <c r="IM859" s="469"/>
      <c r="IN859" s="469"/>
      <c r="IO859" s="469"/>
      <c r="IP859" s="469"/>
      <c r="IQ859" s="469"/>
      <c r="IR859" s="469"/>
      <c r="IS859" s="469"/>
      <c r="IT859" s="469"/>
      <c r="IU859" s="469"/>
      <c r="IV859" s="469"/>
    </row>
  </sheetData>
  <mergeCells count="91">
    <mergeCell ref="C818:C820"/>
    <mergeCell ref="C754:C760"/>
    <mergeCell ref="C762:C768"/>
    <mergeCell ref="C770:C776"/>
    <mergeCell ref="C789:C792"/>
    <mergeCell ref="C802:C804"/>
    <mergeCell ref="C811:C814"/>
    <mergeCell ref="C737:C738"/>
    <mergeCell ref="C593:C597"/>
    <mergeCell ref="C620:C626"/>
    <mergeCell ref="C652:C656"/>
    <mergeCell ref="C681:C687"/>
    <mergeCell ref="C701:C706"/>
    <mergeCell ref="C707:C710"/>
    <mergeCell ref="C715:C716"/>
    <mergeCell ref="C718:C719"/>
    <mergeCell ref="C721:C723"/>
    <mergeCell ref="C726:C728"/>
    <mergeCell ref="C731:C733"/>
    <mergeCell ref="C560:C566"/>
    <mergeCell ref="C487:C488"/>
    <mergeCell ref="C490:C492"/>
    <mergeCell ref="C494:C495"/>
    <mergeCell ref="C497:C498"/>
    <mergeCell ref="C500:C502"/>
    <mergeCell ref="C504:C506"/>
    <mergeCell ref="C508:C510"/>
    <mergeCell ref="C513:C514"/>
    <mergeCell ref="C518:C520"/>
    <mergeCell ref="C522:C523"/>
    <mergeCell ref="C533:C537"/>
    <mergeCell ref="C482:C485"/>
    <mergeCell ref="C404:C406"/>
    <mergeCell ref="C409:C410"/>
    <mergeCell ref="C414:C415"/>
    <mergeCell ref="C421:C422"/>
    <mergeCell ref="C425:C426"/>
    <mergeCell ref="C429:C433"/>
    <mergeCell ref="C438:C441"/>
    <mergeCell ref="C444:C453"/>
    <mergeCell ref="C458:C466"/>
    <mergeCell ref="C469:C474"/>
    <mergeCell ref="C478:C480"/>
    <mergeCell ref="C399:C401"/>
    <mergeCell ref="C298:C301"/>
    <mergeCell ref="C303:C305"/>
    <mergeCell ref="C307:C309"/>
    <mergeCell ref="C318:C323"/>
    <mergeCell ref="C325:C327"/>
    <mergeCell ref="C344:C350"/>
    <mergeCell ref="C352:C355"/>
    <mergeCell ref="C362:C364"/>
    <mergeCell ref="C366:C372"/>
    <mergeCell ref="C387:C392"/>
    <mergeCell ref="C394:C396"/>
    <mergeCell ref="C284:C286"/>
    <mergeCell ref="C159:C160"/>
    <mergeCell ref="C162:C164"/>
    <mergeCell ref="C166:C167"/>
    <mergeCell ref="C169:C172"/>
    <mergeCell ref="C174:C181"/>
    <mergeCell ref="C183:C189"/>
    <mergeCell ref="C201:C203"/>
    <mergeCell ref="C205:C207"/>
    <mergeCell ref="C209:C211"/>
    <mergeCell ref="C222:C229"/>
    <mergeCell ref="C256:C261"/>
    <mergeCell ref="C155:C157"/>
    <mergeCell ref="B58:D59"/>
    <mergeCell ref="B60:H60"/>
    <mergeCell ref="C68:C71"/>
    <mergeCell ref="C74:C83"/>
    <mergeCell ref="C86:C92"/>
    <mergeCell ref="C95:C103"/>
    <mergeCell ref="F63:G63"/>
    <mergeCell ref="C105:C111"/>
    <mergeCell ref="C113:C114"/>
    <mergeCell ref="C118:C133"/>
    <mergeCell ref="C136:C145"/>
    <mergeCell ref="C148:C152"/>
    <mergeCell ref="B55:D56"/>
    <mergeCell ref="C4:I4"/>
    <mergeCell ref="B6:D9"/>
    <mergeCell ref="B10:D21"/>
    <mergeCell ref="B22:D26"/>
    <mergeCell ref="B27:D31"/>
    <mergeCell ref="B32:D35"/>
    <mergeCell ref="B36:D40"/>
    <mergeCell ref="B41:D44"/>
    <mergeCell ref="B45:D49"/>
    <mergeCell ref="B50:D53"/>
  </mergeCells>
  <conditionalFormatting sqref="B577:B578 B637:B638 B753 B811:B814 B221:B229 B233:B240 B242 B245 B248 B251:B254 B265:B266 B268 B285:B301 B303:B305 B337:B342 B344:B355 B357:B360 B365:B372 B376:B392 A489:B489 B589:B591 B720 B761 B769 B790:B792 B796:B800 B802:B804 B808:B809 B281 B277:B278 B404:B408 B231 B257:B261 J538 J598 B640 J805 B821:B822">
    <cfRule type="cellIs" dxfId="1756" priority="2015" stopIfTrue="1" operator="equal">
      <formula>A220</formula>
    </cfRule>
  </conditionalFormatting>
  <conditionalFormatting sqref="B600:B626 B533:B537 B560:B566 B540:B558 B570:B597 A86:A204 B659:B687 B629:B656 B690:B743">
    <cfRule type="cellIs" dxfId="1755" priority="2014" stopIfTrue="1" operator="equal">
      <formula>#REF!</formula>
    </cfRule>
  </conditionalFormatting>
  <conditionalFormatting sqref="B835 B504:B506">
    <cfRule type="cellIs" dxfId="1754" priority="2013" stopIfTrue="1" operator="equal">
      <formula>#REF!</formula>
    </cfRule>
  </conditionalFormatting>
  <conditionalFormatting sqref="B830 B828 B752:B753 B786:B792 B795:B804 B807:B825 B214 A209 A201 A205 A183 A118 A136 A174 A169 A162 A166 A148 A155 A159 A74:A75 A86 A95 A105 A113 B72 A84:B84 A223:A324 J222:J324 B533:B558 J538:J539 A538:B539 J598:J599 A598:B599 J627:J628 A627:B628 J657:J658 A657:B658 A659:A687 J688:J689 A688:B689 J793:J794 A793:B794 J805:J806 A805:B806 B220:B526 A375:A524 A629:A656 A690:A744 B560:B743">
    <cfRule type="cellIs" dxfId="1753" priority="2012" stopIfTrue="1" operator="equal">
      <formula>#REF!</formula>
    </cfRule>
  </conditionalFormatting>
  <conditionalFormatting sqref="B830 B721:B725 B752:B753 B786:B792 B795:B804 B807:B825 B567:B569 J283 J281 B10 B50 B45 B41 B36 B32 B20 B27 B22 B72 B84 B54:B62 B2:B6 C4:C5">
    <cfRule type="cellIs" dxfId="1752" priority="2011" stopIfTrue="1" operator="equal">
      <formula>#REF!</formula>
    </cfRule>
  </conditionalFormatting>
  <conditionalFormatting sqref="B834 B504:B506">
    <cfRule type="cellIs" dxfId="1751" priority="2010" stopIfTrue="1" operator="equal">
      <formula>#REF!</formula>
    </cfRule>
  </conditionalFormatting>
  <conditionalFormatting sqref="B833">
    <cfRule type="cellIs" dxfId="1750" priority="2009" stopIfTrue="1" operator="equal">
      <formula>#REF!</formula>
    </cfRule>
  </conditionalFormatting>
  <conditionalFormatting sqref="B832">
    <cfRule type="cellIs" dxfId="1749" priority="2008" stopIfTrue="1" operator="equal">
      <formula>#REF!</formula>
    </cfRule>
  </conditionalFormatting>
  <conditionalFormatting sqref="B831">
    <cfRule type="cellIs" dxfId="1748" priority="2007" stopIfTrue="1" operator="equal">
      <formula>#REF!</formula>
    </cfRule>
  </conditionalFormatting>
  <conditionalFormatting sqref="B802 B504:B506 B36">
    <cfRule type="cellIs" dxfId="1747" priority="2006" stopIfTrue="1" operator="equal">
      <formula>#REF!</formula>
    </cfRule>
  </conditionalFormatting>
  <conditionalFormatting sqref="B830 B802 B504:B506 A362 A344 A336 B41">
    <cfRule type="cellIs" dxfId="1746" priority="2005" stopIfTrue="1" operator="equal">
      <formula>#REF!</formula>
    </cfRule>
  </conditionalFormatting>
  <conditionalFormatting sqref="B6 B3">
    <cfRule type="cellIs" dxfId="1745" priority="2004" stopIfTrue="1" operator="equal">
      <formula>#REF!</formula>
    </cfRule>
  </conditionalFormatting>
  <conditionalFormatting sqref="B10 B2 B4:C5">
    <cfRule type="cellIs" dxfId="1744" priority="2003" stopIfTrue="1" operator="equal">
      <formula>#REF!</formula>
    </cfRule>
  </conditionalFormatting>
  <conditionalFormatting sqref="B20">
    <cfRule type="cellIs" dxfId="1743" priority="2002" stopIfTrue="1" operator="equal">
      <formula>#REF!</formula>
    </cfRule>
  </conditionalFormatting>
  <conditionalFormatting sqref="B60">
    <cfRule type="cellIs" dxfId="1742" priority="2001" stopIfTrue="1" operator="equal">
      <formula>#REF!</formula>
    </cfRule>
  </conditionalFormatting>
  <conditionalFormatting sqref="B659:B660">
    <cfRule type="cellIs" dxfId="1741" priority="2000" stopIfTrue="1" operator="equal">
      <formula>B594</formula>
    </cfRule>
  </conditionalFormatting>
  <conditionalFormatting sqref="B45">
    <cfRule type="cellIs" dxfId="1740" priority="1999" stopIfTrue="1" operator="equal">
      <formula>#REF!</formula>
    </cfRule>
  </conditionalFormatting>
  <conditionalFormatting sqref="B57:B59">
    <cfRule type="cellIs" dxfId="1739" priority="1998" stopIfTrue="1" operator="equal">
      <formula>#REF!</formula>
    </cfRule>
  </conditionalFormatting>
  <conditionalFormatting sqref="B56 B61:B62">
    <cfRule type="cellIs" dxfId="1738" priority="1997" stopIfTrue="1" operator="equal">
      <formula>#REF!</formula>
    </cfRule>
  </conditionalFormatting>
  <conditionalFormatting sqref="B830 B802 B504:B506 B55">
    <cfRule type="cellIs" dxfId="1737" priority="1996" stopIfTrue="1" operator="equal">
      <formula>#REF!</formula>
    </cfRule>
  </conditionalFormatting>
  <conditionalFormatting sqref="A811 A802 A789:A792 A795:A800 A818:A822 A600:A626 A522 A516:A518 A513 A508 A500 A494 A487 A497 A504:A506 A533:A537 A540:A566 A570:A597 A429 A425 A421 A414 A409 A434:A438 A404 A394 A399 A362 A222 A201 A205 A209 A183 A325 A118 A136 A174 A162 A166 A169 A148 A155 A159 A86 A95 A105 A113 A68:A84">
    <cfRule type="cellIs" dxfId="1736" priority="1995" stopIfTrue="1" operator="equal">
      <formula>#REF!</formula>
    </cfRule>
  </conditionalFormatting>
  <conditionalFormatting sqref="A811 A802:B802 A789:A792 A795:A800 A818:A822 A600:A626 A522 A516:A518 A513 A508 A500 A494 A487 A497 A504:B506 A533:A537 A540:A566 A570:A597 A429 A425 A421 A414 A409 A434:A438 A404 A399 A394 A345:A360 A362:A373 A375:A392 A222 A209 A201 A205 A183 A325 A337:A338 A298:A305 A118 A136 A174 A162 A166 A168:A169 A148 A155 A159 A86 A95 A105 A113 A68:A84">
    <cfRule type="cellIs" dxfId="1735" priority="1994" stopIfTrue="1" operator="equal">
      <formula>#REF!</formula>
    </cfRule>
  </conditionalFormatting>
  <conditionalFormatting sqref="A828 A811 A802 A789:A792 A747:A785 A795:A800 A818:A822 A600:A626 A526:A530 A533:A537 A540:A566 A570:A597 A222 A201 A205 A209 A183 A284:A325 A333:A373 A118 A136 A174 A162 A166 A168:A169 A148 A155 A159 A86 A95 A105 A113 A68:A84">
    <cfRule type="cellIs" dxfId="1734" priority="1993" stopIfTrue="1" operator="equal">
      <formula>#REF!</formula>
    </cfRule>
  </conditionalFormatting>
  <conditionalFormatting sqref="H734:H743 H789:H792 H795:H800 H818:H822 H600:H626 H508:H509 H500:H501 H478:H480 H533:H537 H487:H493 H540:H566 H570:H597 H74:H75 H83:H84 H659:H687 H629:H656 H690:H730">
    <cfRule type="cellIs" dxfId="1733" priority="1992" stopIfTrue="1" operator="equal">
      <formula>"kn"</formula>
    </cfRule>
  </conditionalFormatting>
  <conditionalFormatting sqref="A811 A802 A734:A743 B734:B736 A789:A792 B718:B730 A795:A800 A818:A822 A600:A626 A522 A516:A518 A513 A508 A500 A494 A487 A482 A469 A497 A504 A533:A537 A540:A566 A570:A597 A458 A444 A429 A425 A421 A414 A409 A438 A404 A394 A399 A362 A222 A201 A205 A209 A183 A325 A118 A136 A174 A162 A166 A169 A148 A155 A159 A68 A74 A86 A95 A105 A113 A659:A687 A629:A656 A690:A731">
    <cfRule type="cellIs" dxfId="1732" priority="1991" stopIfTrue="1" operator="equal">
      <formula>#REF!</formula>
    </cfRule>
  </conditionalFormatting>
  <conditionalFormatting sqref="A811 A802 A731 A721 A822 A593 A522 A516:A518 A513 A508 A533 A500 A494 A487 A482 A469 A497 A504 A458 A444 A429 A425 A421 A414 A409 A438 A404 A394 A399 A362 A222 A201 A205 A209 A183 A325 A118 A136 A174 A162 A166 A169 A148 A155 A159 A68 A74 A86 A95 A105 A113">
    <cfRule type="cellIs" dxfId="1731" priority="1990" stopIfTrue="1" operator="equal">
      <formula>#REF!</formula>
    </cfRule>
  </conditionalFormatting>
  <conditionalFormatting sqref="A734:A744 A789:A792 A754:A777 A795:A804 A807:A830 A600:A626 A478:A480 A504:A506 A533:A537 A540:A566 A570:A597 A86:A213 A659:A687 A629:A656 A690:A730">
    <cfRule type="cellIs" dxfId="1730" priority="1989" stopIfTrue="1" operator="equal">
      <formula>#REF!</formula>
    </cfRule>
  </conditionalFormatting>
  <conditionalFormatting sqref="B830 A734 B721:B725 B752:B753 B786:B792 A789:A792 A715:A730 A795:A800 B795:B804 B807:B825 A818:A822 A478:A480 B567:B569 J283 B72 B84">
    <cfRule type="cellIs" dxfId="1729" priority="1988" stopIfTrue="1" operator="equal">
      <formula>#REF!</formula>
    </cfRule>
  </conditionalFormatting>
  <conditionalFormatting sqref="B830 B825 B802 B788 B504:B506">
    <cfRule type="cellIs" dxfId="1728" priority="1987" stopIfTrue="1" operator="equal">
      <formula>#REF!</formula>
    </cfRule>
  </conditionalFormatting>
  <conditionalFormatting sqref="B639 B357 B359:B360 J567:J568 B816:B820 B280 J262 J627:J628 B629 J657:J658 J688:J689 B690 J793:J794 B714">
    <cfRule type="cellIs" dxfId="1727" priority="1986" stopIfTrue="1" operator="equal">
      <formula>B259</formula>
    </cfRule>
  </conditionalFormatting>
  <conditionalFormatting sqref="B220 B358 B360 J567:J569 J262 J264:J266 B581 B795:B796">
    <cfRule type="cellIs" dxfId="1726" priority="1985" stopIfTrue="1" operator="equal">
      <formula>B216</formula>
    </cfRule>
  </conditionalFormatting>
  <conditionalFormatting sqref="B830 B802 B504:B506">
    <cfRule type="cellIs" dxfId="1725" priority="1984" stopIfTrue="1" operator="equal">
      <formula>#REF!</formula>
    </cfRule>
  </conditionalFormatting>
  <conditionalFormatting sqref="B830 B802 B504:B506">
    <cfRule type="cellIs" dxfId="1724" priority="1983" stopIfTrue="1" operator="equal">
      <formula>#REF!</formula>
    </cfRule>
  </conditionalFormatting>
  <conditionalFormatting sqref="B830 B802 B504:B506">
    <cfRule type="cellIs" dxfId="1723" priority="1982" stopIfTrue="1" operator="equal">
      <formula>#REF!</formula>
    </cfRule>
  </conditionalFormatting>
  <conditionalFormatting sqref="B830 B802 B714:B715 B718:B719 B777 B779 B593:B594 B620 B652 B681 B636 B629 B649 B641 B697 B690 B600 B533:B534 B504:B506 B560 B588 B580 B576 B540 B255">
    <cfRule type="cellIs" dxfId="1722" priority="1981" stopIfTrue="1" operator="equal">
      <formula>#REF!</formula>
    </cfRule>
  </conditionalFormatting>
  <conditionalFormatting sqref="B830 B721:B725 B752:B753 B786:B792 B795:B804 B807:B825 B567:B569 B72 B84">
    <cfRule type="cellIs" dxfId="1721" priority="1980" stopIfTrue="1" operator="equal">
      <formula>#REF!</formula>
    </cfRule>
  </conditionalFormatting>
  <conditionalFormatting sqref="B830 B721:B725 B752:B753 B786:B792 B795:B804 B807:B825 J567:J569 B567:B569 J344:J360 J264:J324 B72 B84">
    <cfRule type="cellIs" dxfId="1720" priority="1979" stopIfTrue="1" operator="equal">
      <formula>#REF!</formula>
    </cfRule>
  </conditionalFormatting>
  <conditionalFormatting sqref="B830 B721:B725 B752:B753 B786:B792 B795:B804 B807:B825 B567:B569 B72 B84">
    <cfRule type="cellIs" dxfId="1719" priority="1978" stopIfTrue="1" operator="equal">
      <formula>#REF!</formula>
    </cfRule>
  </conditionalFormatting>
  <conditionalFormatting sqref="B830 B721:B725 B752:B753 B786:B792 B795:B804 B807:B825 B567:B569 B72 B84">
    <cfRule type="cellIs" dxfId="1718" priority="1977" stopIfTrue="1" operator="equal">
      <formula>#REF!</formula>
    </cfRule>
  </conditionalFormatting>
  <conditionalFormatting sqref="B830 B802 B504:B506">
    <cfRule type="cellIs" dxfId="1717" priority="1976" stopIfTrue="1" operator="equal">
      <formula>#REF!</formula>
    </cfRule>
  </conditionalFormatting>
  <conditionalFormatting sqref="B830 B721:B725 B752:B753 B786:B792 B795:B804 B807:B825 B567:B569 B72 B84">
    <cfRule type="cellIs" dxfId="1716" priority="1975" stopIfTrue="1" operator="equal">
      <formula>#REF!</formula>
    </cfRule>
  </conditionalFormatting>
  <conditionalFormatting sqref="B830 B721:B725 B752:B753 B786:B792 B795:B804 B807:B825 B567:B569 B72 B84">
    <cfRule type="cellIs" dxfId="1715" priority="1974" stopIfTrue="1" operator="equal">
      <formula>#REF!</formula>
    </cfRule>
  </conditionalFormatting>
  <conditionalFormatting sqref="B830 B721:B725 B752:B753 B786:B792 B795:B804 B807:B825 B567:B569 B72 B84">
    <cfRule type="cellIs" dxfId="1714" priority="1973" stopIfTrue="1" operator="equal">
      <formula>#REF!</formula>
    </cfRule>
  </conditionalFormatting>
  <conditionalFormatting sqref="B830 A721:A722 B721:B725 B752:B753 B786:B792 B795:B804 B807:B825 B701 A508:A509 A500:A501 B567:B569 B72 B84">
    <cfRule type="cellIs" dxfId="1713" priority="1972" stopIfTrue="1" operator="equal">
      <formula>#REF!</formula>
    </cfRule>
  </conditionalFormatting>
  <conditionalFormatting sqref="B830 B721:B725 B752:B753 B786:B792 B795:B804 B807:B825 B567:B569 B72 B84">
    <cfRule type="cellIs" dxfId="1712" priority="1971" stopIfTrue="1" operator="equal">
      <formula>#REF!</formula>
    </cfRule>
  </conditionalFormatting>
  <conditionalFormatting sqref="B830 B721:B725 B752:B753 B786:B792 B795:B804 B807:B825 B641 B580 B567:B569 B72 B84">
    <cfRule type="cellIs" dxfId="1711" priority="1970" stopIfTrue="1" operator="equal">
      <formula>#REF!</formula>
    </cfRule>
  </conditionalFormatting>
  <conditionalFormatting sqref="B830 B721:B725 B752:B753 B786:B792 B795:B804 B807:B825 B567:B569 J366:J373 J375:J392 B72 B84">
    <cfRule type="cellIs" dxfId="1710" priority="1969" stopIfTrue="1" operator="equal">
      <formula>#REF!</formula>
    </cfRule>
  </conditionalFormatting>
  <conditionalFormatting sqref="B830 B721:B725 B752:B753 B786:B792 B795:B804 B807:B825 B567:B569 B72 B84">
    <cfRule type="cellIs" dxfId="1709" priority="1968" stopIfTrue="1" operator="equal">
      <formula>#REF!</formula>
    </cfRule>
  </conditionalFormatting>
  <conditionalFormatting sqref="B830 B721:B725 B752:B753 B786:B792 B795:B804 B807:B825 B567:B569 B72 B84">
    <cfRule type="cellIs" dxfId="1708" priority="1967" stopIfTrue="1" operator="equal">
      <formula>#REF!</formula>
    </cfRule>
  </conditionalFormatting>
  <conditionalFormatting sqref="B830 B721:B725 B752:B753 B786:B792 B795:B804 B807:B825 B567:B569 B72 B84">
    <cfRule type="cellIs" dxfId="1707" priority="1966" stopIfTrue="1" operator="equal">
      <formula>#REF!</formula>
    </cfRule>
  </conditionalFormatting>
  <conditionalFormatting sqref="B830 B721:B725 B752:B753 B786:B792 B795:B804 B807:B825 B567:B569 B72 B84">
    <cfRule type="cellIs" dxfId="1706" priority="1965" stopIfTrue="1" operator="equal">
      <formula>#REF!</formula>
    </cfRule>
  </conditionalFormatting>
  <conditionalFormatting sqref="B830 B721:B725 B752:B753 B786:B792 B795:B804 B807:B825 B567:B569 B72 B84">
    <cfRule type="cellIs" dxfId="1705" priority="1964" stopIfTrue="1" operator="equal">
      <formula>#REF!</formula>
    </cfRule>
  </conditionalFormatting>
  <conditionalFormatting sqref="B830 B721:B725 B752:B753 B786:B792 B795:B804 B807:B825 B567:B569 B72 B84">
    <cfRule type="cellIs" dxfId="1704" priority="1963" stopIfTrue="1" operator="equal">
      <formula>#REF!</formula>
    </cfRule>
  </conditionalFormatting>
  <conditionalFormatting sqref="B830 B721:B725 B752:B753 B786:B792 B795:B804 B807:B825 B567:B569 B72 B84">
    <cfRule type="cellIs" dxfId="1703" priority="1962" stopIfTrue="1" operator="equal">
      <formula>#REF!</formula>
    </cfRule>
  </conditionalFormatting>
  <conditionalFormatting sqref="B830 B721:B725 B752:B753 B786:B792 B795:B804 B807:B825 B567:B569 B72 B84">
    <cfRule type="cellIs" dxfId="1702" priority="1961" stopIfTrue="1" operator="equal">
      <formula>#REF!</formula>
    </cfRule>
  </conditionalFormatting>
  <conditionalFormatting sqref="B830 B721:B725 B752:B753 B786:B792 B795:B804 B807:B825 B567:B569 B72 B84">
    <cfRule type="cellIs" dxfId="1701" priority="1960" stopIfTrue="1" operator="equal">
      <formula>#REF!</formula>
    </cfRule>
  </conditionalFormatting>
  <conditionalFormatting sqref="B830 B721:B725 B752:B753 B786:B792 B795:B804 B807:B825 B567:B569 B72 B84">
    <cfRule type="cellIs" dxfId="1700" priority="1959" stopIfTrue="1" operator="equal">
      <formula>#REF!</formula>
    </cfRule>
  </conditionalFormatting>
  <conditionalFormatting sqref="B830 B721:B725 B752:B753 B786:B792 B795:B804 B807:B825 B567:B569 B72 B84">
    <cfRule type="cellIs" dxfId="1699" priority="1958" stopIfTrue="1" operator="equal">
      <formula>#REF!</formula>
    </cfRule>
  </conditionalFormatting>
  <conditionalFormatting sqref="B830 B721:B725 B752:B753 B786:B792 B795:B804 B807:B825 B567:B569 B72 B84">
    <cfRule type="cellIs" dxfId="1698" priority="1957" stopIfTrue="1" operator="equal">
      <formula>#REF!</formula>
    </cfRule>
  </conditionalFormatting>
  <conditionalFormatting sqref="B830 B721:B725 B752:B753 B786:B792 B795:B804 B807:B825 B567:B569 B72 B84">
    <cfRule type="cellIs" dxfId="1697" priority="1956" stopIfTrue="1" operator="equal">
      <formula>#REF!</formula>
    </cfRule>
  </conditionalFormatting>
  <conditionalFormatting sqref="B830 B721:B725 B752:B753 B786:B792 B795:B804 B807:B825 B567:B569 B72 B84">
    <cfRule type="cellIs" dxfId="1696" priority="1955" stopIfTrue="1" operator="equal">
      <formula>#REF!</formula>
    </cfRule>
  </conditionalFormatting>
  <conditionalFormatting sqref="A734:A743 A789:A792 A754:A777 A795:A804 A807:A830 A600:A626 A469:A481 A504:A506 A533:A537 A540:A566 A570:A597 A344:A360 A284:A324">
    <cfRule type="cellIs" dxfId="1695" priority="1954" stopIfTrue="1" operator="equal">
      <formula>#REF!</formula>
    </cfRule>
  </conditionalFormatting>
  <conditionalFormatting sqref="B830 B802 B504:B506">
    <cfRule type="cellIs" dxfId="1694" priority="1953" stopIfTrue="1" operator="equal">
      <formula>#REF!</formula>
    </cfRule>
  </conditionalFormatting>
  <conditionalFormatting sqref="B830 B802 B504:B506">
    <cfRule type="cellIs" dxfId="1693" priority="1952" stopIfTrue="1" operator="equal">
      <formula>#REF!</formula>
    </cfRule>
  </conditionalFormatting>
  <conditionalFormatting sqref="B830 B721:B725 B752:B753 B786:B792 B795:B804 B807:B825 B567:B569 B72 B84">
    <cfRule type="cellIs" dxfId="1692" priority="1951" stopIfTrue="1" operator="equal">
      <formula>#REF!</formula>
    </cfRule>
  </conditionalFormatting>
  <conditionalFormatting sqref="B830 B802 B504:B506">
    <cfRule type="cellIs" dxfId="1691" priority="1950" stopIfTrue="1" operator="equal">
      <formula>#REF!</formula>
    </cfRule>
  </conditionalFormatting>
  <conditionalFormatting sqref="B830 B721:B725 B752:B753 B786:B792 B795:B804 B807:B825 B567:B569 B72 B84">
    <cfRule type="cellIs" dxfId="1690" priority="1949" stopIfTrue="1" operator="equal">
      <formula>#REF!</formula>
    </cfRule>
  </conditionalFormatting>
  <conditionalFormatting sqref="B830 B802 B504:B506">
    <cfRule type="cellIs" dxfId="1689" priority="1948" stopIfTrue="1" operator="equal">
      <formula>#REF!</formula>
    </cfRule>
  </conditionalFormatting>
  <conditionalFormatting sqref="B830 B802 B504:B506">
    <cfRule type="cellIs" dxfId="1688" priority="1947" stopIfTrue="1" operator="equal">
      <formula>#REF!</formula>
    </cfRule>
  </conditionalFormatting>
  <conditionalFormatting sqref="B830 B802 B504:B506">
    <cfRule type="cellIs" dxfId="1687" priority="1946" stopIfTrue="1" operator="equal">
      <formula>#REF!</formula>
    </cfRule>
  </conditionalFormatting>
  <conditionalFormatting sqref="B830 A829 B802 B504:B506">
    <cfRule type="cellIs" dxfId="1686" priority="1945" stopIfTrue="1" operator="equal">
      <formula>#REF!</formula>
    </cfRule>
  </conditionalFormatting>
  <conditionalFormatting sqref="B830 B802 B504:B506">
    <cfRule type="cellIs" dxfId="1685" priority="1944" stopIfTrue="1" operator="equal">
      <formula>#REF!</formula>
    </cfRule>
  </conditionalFormatting>
  <conditionalFormatting sqref="B830 B802 B504:B506">
    <cfRule type="cellIs" dxfId="1684" priority="1943" stopIfTrue="1" operator="equal">
      <formula>#REF!</formula>
    </cfRule>
  </conditionalFormatting>
  <conditionalFormatting sqref="B830 B721:B725 B752:B753 B786:B792 B795:B804 B807:B825 J567:J569 B567:B569 J344:J360 J366:J392 B72 B84">
    <cfRule type="cellIs" dxfId="1683" priority="1942" stopIfTrue="1" operator="equal">
      <formula>#REF!</formula>
    </cfRule>
  </conditionalFormatting>
  <conditionalFormatting sqref="B830 B802 B504:B506">
    <cfRule type="cellIs" dxfId="1682" priority="1941" stopIfTrue="1" operator="equal">
      <formula>#REF!</formula>
    </cfRule>
  </conditionalFormatting>
  <conditionalFormatting sqref="A811 A802:B802 A721 A822 A522 A516:A518 A513 A508 A500 A494 A487 A482 A469 A497 A504 B504:B506 A458 A444 A429 A425 A421 A414 A409 A438 A404 A394 A399 A362 A222 A325 A256">
    <cfRule type="cellIs" dxfId="1681" priority="1940" stopIfTrue="1" operator="equal">
      <formula>#REF!</formula>
    </cfRule>
  </conditionalFormatting>
  <conditionalFormatting sqref="B830 B802 B504:B506">
    <cfRule type="cellIs" dxfId="1680" priority="1939" stopIfTrue="1" operator="equal">
      <formula>#REF!</formula>
    </cfRule>
  </conditionalFormatting>
  <conditionalFormatting sqref="B830 B802 B735 B504:B506 J261">
    <cfRule type="cellIs" dxfId="1679" priority="1938" stopIfTrue="1" operator="equal">
      <formula>#REF!</formula>
    </cfRule>
  </conditionalFormatting>
  <conditionalFormatting sqref="B830 B721:B725 B752:B753 B786:B792 B795:B804 B807:B825 B567:B569 B72 B84">
    <cfRule type="cellIs" dxfId="1678" priority="1937" stopIfTrue="1" operator="equal">
      <formula>#REF!</formula>
    </cfRule>
  </conditionalFormatting>
  <conditionalFormatting sqref="B830 B802 B702 B504:B506 J567:J569 J344:J360 J374">
    <cfRule type="cellIs" dxfId="1677" priority="1936" stopIfTrue="1" operator="equal">
      <formula>#REF!</formula>
    </cfRule>
  </conditionalFormatting>
  <conditionalFormatting sqref="B830 B802 B504:B506">
    <cfRule type="cellIs" dxfId="1676" priority="1935" stopIfTrue="1" operator="equal">
      <formula>#REF!</formula>
    </cfRule>
  </conditionalFormatting>
  <conditionalFormatting sqref="B830 B802 B504:B506">
    <cfRule type="cellIs" dxfId="1675" priority="1934" stopIfTrue="1" operator="equal">
      <formula>#REF!</formula>
    </cfRule>
  </conditionalFormatting>
  <conditionalFormatting sqref="B830 B802 B504:B506">
    <cfRule type="cellIs" dxfId="1674" priority="1933" stopIfTrue="1" operator="equal">
      <formula>#REF!</formula>
    </cfRule>
  </conditionalFormatting>
  <conditionalFormatting sqref="B830 B802 B504:B506">
    <cfRule type="cellIs" dxfId="1673" priority="1932" stopIfTrue="1" operator="equal">
      <formula>#REF!</formula>
    </cfRule>
  </conditionalFormatting>
  <conditionalFormatting sqref="B721:B725 B752:B753 B787 B789:B792 B795:B804 B807:B824 B567:B569 B72 B84">
    <cfRule type="cellIs" dxfId="1672" priority="1931" stopIfTrue="1" operator="equal">
      <formula>#REF!</formula>
    </cfRule>
  </conditionalFormatting>
  <conditionalFormatting sqref="B721:B725 B752:B753 B787 B789:B792 B795:B804 B807:B824 B567:B569 B72 B84">
    <cfRule type="cellIs" dxfId="1671" priority="1930" stopIfTrue="1" operator="equal">
      <formula>#REF!</formula>
    </cfRule>
  </conditionalFormatting>
  <conditionalFormatting sqref="B830 B721:B725 B752:B753 B786:B792 B795:B804 B807:B825 B567:B569 B72 B84">
    <cfRule type="cellIs" dxfId="1670" priority="1929" stopIfTrue="1" operator="equal">
      <formula>#REF!</formula>
    </cfRule>
  </conditionalFormatting>
  <conditionalFormatting sqref="B830 B802 B504:B506">
    <cfRule type="cellIs" dxfId="1669" priority="1928" stopIfTrue="1" operator="equal">
      <formula>#REF!</formula>
    </cfRule>
  </conditionalFormatting>
  <conditionalFormatting sqref="B830 B721:B725 B752:B753 B786:B792 B795:B804 B807:B825 B567:B569 B72 B84">
    <cfRule type="cellIs" dxfId="1668" priority="1927" stopIfTrue="1" operator="equal">
      <formula>#REF!</formula>
    </cfRule>
  </conditionalFormatting>
  <conditionalFormatting sqref="B830 B721:B725 B752:B753 B786:B792 B795:B804 B807:B825 B567:B569 B72 B84">
    <cfRule type="cellIs" dxfId="1667" priority="1926" stopIfTrue="1" operator="equal">
      <formula>#REF!</formula>
    </cfRule>
  </conditionalFormatting>
  <conditionalFormatting sqref="B830 B721:B725 B752:B753 B786:B792 B795:B804 B807:B825 B567:B569 B72 B84">
    <cfRule type="cellIs" dxfId="1666" priority="1925" stopIfTrue="1" operator="equal">
      <formula>#REF!</formula>
    </cfRule>
  </conditionalFormatting>
  <conditionalFormatting sqref="B830 B721:B725 B752:B753 B786:B792 B795:B804 B807:B825 B567:B569 B72 B84">
    <cfRule type="cellIs" dxfId="1665" priority="1924" stopIfTrue="1" operator="equal">
      <formula>#REF!</formula>
    </cfRule>
  </conditionalFormatting>
  <conditionalFormatting sqref="B830 B802 B504:B506">
    <cfRule type="cellIs" dxfId="1664" priority="1923" stopIfTrue="1" operator="equal">
      <formula>#REF!</formula>
    </cfRule>
  </conditionalFormatting>
  <conditionalFormatting sqref="B830 B802 B504:B506">
    <cfRule type="cellIs" dxfId="1663" priority="1922" stopIfTrue="1" operator="equal">
      <formula>#REF!</formula>
    </cfRule>
  </conditionalFormatting>
  <conditionalFormatting sqref="B830 B802 B504:B506">
    <cfRule type="cellIs" dxfId="1662" priority="1921" stopIfTrue="1" operator="equal">
      <formula>#REF!</formula>
    </cfRule>
  </conditionalFormatting>
  <conditionalFormatting sqref="B504:B506">
    <cfRule type="cellIs" dxfId="1661" priority="1920" stopIfTrue="1" operator="equal">
      <formula>#REF!</formula>
    </cfRule>
  </conditionalFormatting>
  <conditionalFormatting sqref="B830 B786:B792 B795:B804 B807:B825 B504:B506">
    <cfRule type="cellIs" dxfId="1660" priority="1919" stopIfTrue="1" operator="equal">
      <formula>#REF!</formula>
    </cfRule>
  </conditionalFormatting>
  <conditionalFormatting sqref="B830 B786:B792 B795:B804 B807:B825 B504:B506">
    <cfRule type="cellIs" dxfId="1659" priority="1918" stopIfTrue="1" operator="equal">
      <formula>#REF!</formula>
    </cfRule>
  </conditionalFormatting>
  <conditionalFormatting sqref="B830 B786:B792 B795:B804 B807:B825 B504:B506">
    <cfRule type="cellIs" dxfId="1658" priority="1917" stopIfTrue="1" operator="equal">
      <formula>#REF!</formula>
    </cfRule>
  </conditionalFormatting>
  <conditionalFormatting sqref="B721:B725 B752:B753 B787 B789:B792 B795:B804 B807:B824 B567:B569 B72 B84">
    <cfRule type="cellIs" dxfId="1657" priority="1916" stopIfTrue="1" operator="equal">
      <formula>#REF!</formula>
    </cfRule>
  </conditionalFormatting>
  <conditionalFormatting sqref="B830 B802 B504:B506">
    <cfRule type="cellIs" dxfId="1656" priority="1915" stopIfTrue="1" operator="equal">
      <formula>#REF!</formula>
    </cfRule>
  </conditionalFormatting>
  <conditionalFormatting sqref="B830 B802 B504:B506">
    <cfRule type="cellIs" dxfId="1655" priority="1914" stopIfTrue="1" operator="equal">
      <formula>#REF!</formula>
    </cfRule>
  </conditionalFormatting>
  <conditionalFormatting sqref="B830 B802 B504:B506">
    <cfRule type="cellIs" dxfId="1654" priority="1913" stopIfTrue="1" operator="equal">
      <formula>#REF!</formula>
    </cfRule>
  </conditionalFormatting>
  <conditionalFormatting sqref="B830 B802 B504:B506">
    <cfRule type="cellIs" dxfId="1653" priority="1912" stopIfTrue="1" operator="equal">
      <formula>#REF!</formula>
    </cfRule>
  </conditionalFormatting>
  <conditionalFormatting sqref="B830 B802 B504:B506">
    <cfRule type="cellIs" dxfId="1652" priority="1911" stopIfTrue="1" operator="equal">
      <formula>#REF!</formula>
    </cfRule>
  </conditionalFormatting>
  <conditionalFormatting sqref="B830 B802 B504:B506">
    <cfRule type="cellIs" dxfId="1651" priority="1910" stopIfTrue="1" operator="equal">
      <formula>#REF!</formula>
    </cfRule>
  </conditionalFormatting>
  <conditionalFormatting sqref="B830 B802 B504:B506">
    <cfRule type="cellIs" dxfId="1650" priority="1909" stopIfTrue="1" operator="equal">
      <formula>#REF!</formula>
    </cfRule>
  </conditionalFormatting>
  <conditionalFormatting sqref="B504:B506">
    <cfRule type="cellIs" dxfId="1649" priority="1908" stopIfTrue="1" operator="equal">
      <formula>#REF!</formula>
    </cfRule>
  </conditionalFormatting>
  <conditionalFormatting sqref="B504:B506">
    <cfRule type="cellIs" dxfId="1648" priority="1907" stopIfTrue="1" operator="equal">
      <formula>#REF!</formula>
    </cfRule>
  </conditionalFormatting>
  <conditionalFormatting sqref="B504:B506">
    <cfRule type="cellIs" dxfId="1647" priority="1906" stopIfTrue="1" operator="equal">
      <formula>#REF!</formula>
    </cfRule>
  </conditionalFormatting>
  <conditionalFormatting sqref="B504:B506">
    <cfRule type="cellIs" dxfId="1646" priority="1905" stopIfTrue="1" operator="equal">
      <formula>#REF!</formula>
    </cfRule>
  </conditionalFormatting>
  <conditionalFormatting sqref="B504:B506">
    <cfRule type="cellIs" dxfId="1645" priority="1904" stopIfTrue="1" operator="equal">
      <formula>#REF!</formula>
    </cfRule>
  </conditionalFormatting>
  <conditionalFormatting sqref="B504:B506">
    <cfRule type="cellIs" dxfId="1644" priority="1903" stopIfTrue="1" operator="equal">
      <formula>#REF!</formula>
    </cfRule>
  </conditionalFormatting>
  <conditionalFormatting sqref="B825">
    <cfRule type="cellIs" dxfId="1643" priority="1902" stopIfTrue="1" operator="equal">
      <formula>#REF!</formula>
    </cfRule>
  </conditionalFormatting>
  <conditionalFormatting sqref="B787 B599 B627:B628 B657:B658 B688:B689 B539 B568 B374 B220 B263">
    <cfRule type="cellIs" dxfId="1642" priority="1901" stopIfTrue="1" operator="equal">
      <formula>#REF!</formula>
    </cfRule>
  </conditionalFormatting>
  <conditionalFormatting sqref="B787 B599 B627:B628 B657:B658 B688:B689 B539 B568 B374 B220 B263">
    <cfRule type="cellIs" dxfId="1641" priority="1900" stopIfTrue="1" operator="equal">
      <formula>#REF!</formula>
    </cfRule>
  </conditionalFormatting>
  <conditionalFormatting sqref="B787 B599 B627:B628 B657:B658 B688:B689 B539 B568 B374 B220 B263">
    <cfRule type="cellIs" dxfId="1640" priority="1899" stopIfTrue="1" operator="equal">
      <formula>#REF!</formula>
    </cfRule>
  </conditionalFormatting>
  <conditionalFormatting sqref="B661:B662">
    <cfRule type="cellIs" dxfId="1639" priority="1898" stopIfTrue="1" operator="equal">
      <formula>B597</formula>
    </cfRule>
  </conditionalFormatting>
  <conditionalFormatting sqref="B802 B504:B506">
    <cfRule type="cellIs" dxfId="1638" priority="1897" stopIfTrue="1" operator="equal">
      <formula>#REF!</formula>
    </cfRule>
  </conditionalFormatting>
  <conditionalFormatting sqref="B802 B504:B506">
    <cfRule type="cellIs" dxfId="1637" priority="1896" stopIfTrue="1" operator="equal">
      <formula>#REF!</formula>
    </cfRule>
  </conditionalFormatting>
  <conditionalFormatting sqref="B802 B504:B506">
    <cfRule type="cellIs" dxfId="1636" priority="1895" stopIfTrue="1" operator="equal">
      <formula>#REF!</formula>
    </cfRule>
  </conditionalFormatting>
  <conditionalFormatting sqref="B802 B504:B506">
    <cfRule type="cellIs" dxfId="1635" priority="1894" stopIfTrue="1" operator="equal">
      <formula>#REF!</formula>
    </cfRule>
  </conditionalFormatting>
  <conditionalFormatting sqref="B802 B504:B506">
    <cfRule type="cellIs" dxfId="1634" priority="1893" stopIfTrue="1" operator="equal">
      <formula>#REF!</formula>
    </cfRule>
  </conditionalFormatting>
  <conditionalFormatting sqref="B802 B504:B506">
    <cfRule type="cellIs" dxfId="1633" priority="1892" stopIfTrue="1" operator="equal">
      <formula>#REF!</formula>
    </cfRule>
  </conditionalFormatting>
  <conditionalFormatting sqref="B802 B504:B506">
    <cfRule type="cellIs" dxfId="1632" priority="1891" stopIfTrue="1" operator="equal">
      <formula>#REF!</formula>
    </cfRule>
  </conditionalFormatting>
  <conditionalFormatting sqref="B802 B504:B506">
    <cfRule type="cellIs" dxfId="1631" priority="1890" stopIfTrue="1" operator="equal">
      <formula>#REF!</formula>
    </cfRule>
  </conditionalFormatting>
  <conditionalFormatting sqref="B802 A516:A517 B504:B506">
    <cfRule type="cellIs" dxfId="1630" priority="1889" stopIfTrue="1" operator="equal">
      <formula>#REF!</formula>
    </cfRule>
  </conditionalFormatting>
  <conditionalFormatting sqref="B802 B504:B506">
    <cfRule type="cellIs" dxfId="1629" priority="1888" stopIfTrue="1" operator="equal">
      <formula>#REF!</formula>
    </cfRule>
  </conditionalFormatting>
  <conditionalFormatting sqref="B802 B504:B506">
    <cfRule type="cellIs" dxfId="1628" priority="1887" stopIfTrue="1" operator="equal">
      <formula>#REF!</formula>
    </cfRule>
  </conditionalFormatting>
  <conditionalFormatting sqref="B802 B504:B506">
    <cfRule type="cellIs" dxfId="1627" priority="1886" stopIfTrue="1" operator="equal">
      <formula>#REF!</formula>
    </cfRule>
  </conditionalFormatting>
  <conditionalFormatting sqref="B802 B504:B506">
    <cfRule type="cellIs" dxfId="1626" priority="1885" stopIfTrue="1" operator="equal">
      <formula>#REF!</formula>
    </cfRule>
  </conditionalFormatting>
  <conditionalFormatting sqref="B802 B504:B506">
    <cfRule type="cellIs" dxfId="1625" priority="1884" stopIfTrue="1" operator="equal">
      <formula>#REF!</formula>
    </cfRule>
  </conditionalFormatting>
  <conditionalFormatting sqref="B802 B504:B506">
    <cfRule type="cellIs" dxfId="1624" priority="1883" stopIfTrue="1" operator="equal">
      <formula>#REF!</formula>
    </cfRule>
  </conditionalFormatting>
  <conditionalFormatting sqref="B802 B504:B506">
    <cfRule type="cellIs" dxfId="1623" priority="1882" stopIfTrue="1" operator="equal">
      <formula>#REF!</formula>
    </cfRule>
  </conditionalFormatting>
  <conditionalFormatting sqref="B802 B504:B506">
    <cfRule type="cellIs" dxfId="1622" priority="1881" stopIfTrue="1" operator="equal">
      <formula>#REF!</formula>
    </cfRule>
  </conditionalFormatting>
  <conditionalFormatting sqref="B802 B504:B506">
    <cfRule type="cellIs" dxfId="1621" priority="1880" stopIfTrue="1" operator="equal">
      <formula>#REF!</formula>
    </cfRule>
  </conditionalFormatting>
  <conditionalFormatting sqref="B802 B504:B506">
    <cfRule type="cellIs" dxfId="1620" priority="1879" stopIfTrue="1" operator="equal">
      <formula>#REF!</formula>
    </cfRule>
  </conditionalFormatting>
  <conditionalFormatting sqref="B802 B504:B506">
    <cfRule type="cellIs" dxfId="1619" priority="1878" stopIfTrue="1" operator="equal">
      <formula>#REF!</formula>
    </cfRule>
  </conditionalFormatting>
  <conditionalFormatting sqref="B802 B504:B506">
    <cfRule type="cellIs" dxfId="1618" priority="1877" stopIfTrue="1" operator="equal">
      <formula>#REF!</formula>
    </cfRule>
  </conditionalFormatting>
  <conditionalFormatting sqref="B802 B504:B506">
    <cfRule type="cellIs" dxfId="1617" priority="1876" stopIfTrue="1" operator="equal">
      <formula>#REF!</formula>
    </cfRule>
  </conditionalFormatting>
  <conditionalFormatting sqref="B802 A513:A514 B504:B506">
    <cfRule type="cellIs" dxfId="1616" priority="1875" stopIfTrue="1" operator="equal">
      <formula>#REF!</formula>
    </cfRule>
  </conditionalFormatting>
  <conditionalFormatting sqref="B802 B504:B506">
    <cfRule type="cellIs" dxfId="1615" priority="1874" stopIfTrue="1" operator="equal">
      <formula>#REF!</formula>
    </cfRule>
  </conditionalFormatting>
  <conditionalFormatting sqref="B802 B504:B506">
    <cfRule type="cellIs" dxfId="1614" priority="1873" stopIfTrue="1" operator="equal">
      <formula>#REF!</formula>
    </cfRule>
  </conditionalFormatting>
  <conditionalFormatting sqref="B802 A789:A792 A822 A795:A800 B504:B506">
    <cfRule type="cellIs" dxfId="1613" priority="1872" stopIfTrue="1" operator="equal">
      <formula>#REF!</formula>
    </cfRule>
  </conditionalFormatting>
  <conditionalFormatting sqref="B802 B504:B506 B361">
    <cfRule type="cellIs" dxfId="1612" priority="1871" stopIfTrue="1" operator="equal">
      <formula>#REF!</formula>
    </cfRule>
  </conditionalFormatting>
  <conditionalFormatting sqref="B802 B504:B506">
    <cfRule type="cellIs" dxfId="1611" priority="1870" stopIfTrue="1" operator="equal">
      <formula>#REF!</formula>
    </cfRule>
  </conditionalFormatting>
  <conditionalFormatting sqref="B802 B504:B506">
    <cfRule type="cellIs" dxfId="1610" priority="1869" stopIfTrue="1" operator="equal">
      <formula>#REF!</formula>
    </cfRule>
  </conditionalFormatting>
  <conditionalFormatting sqref="B802 B504:B506">
    <cfRule type="cellIs" dxfId="1609" priority="1868" stopIfTrue="1" operator="equal">
      <formula>#REF!</formula>
    </cfRule>
  </conditionalFormatting>
  <conditionalFormatting sqref="B802 B504:B506">
    <cfRule type="cellIs" dxfId="1608" priority="1867" stopIfTrue="1" operator="equal">
      <formula>#REF!</formula>
    </cfRule>
  </conditionalFormatting>
  <conditionalFormatting sqref="B802 B504:B506">
    <cfRule type="cellIs" dxfId="1607" priority="1866" stopIfTrue="1" operator="equal">
      <formula>#REF!</formula>
    </cfRule>
  </conditionalFormatting>
  <conditionalFormatting sqref="B802 B504:B506">
    <cfRule type="cellIs" dxfId="1606" priority="1865" stopIfTrue="1" operator="equal">
      <formula>#REF!</formula>
    </cfRule>
  </conditionalFormatting>
  <conditionalFormatting sqref="B802 B504:B506">
    <cfRule type="cellIs" dxfId="1605" priority="1864" stopIfTrue="1" operator="equal">
      <formula>#REF!</formula>
    </cfRule>
  </conditionalFormatting>
  <conditionalFormatting sqref="B802 B504:B506">
    <cfRule type="cellIs" dxfId="1604" priority="1863" stopIfTrue="1" operator="equal">
      <formula>#REF!</formula>
    </cfRule>
  </conditionalFormatting>
  <conditionalFormatting sqref="B802 B504:B506">
    <cfRule type="cellIs" dxfId="1603" priority="1862" stopIfTrue="1" operator="equal">
      <formula>#REF!</formula>
    </cfRule>
  </conditionalFormatting>
  <conditionalFormatting sqref="B802 B504:B506">
    <cfRule type="cellIs" dxfId="1602" priority="1861" stopIfTrue="1" operator="equal">
      <formula>#REF!</formula>
    </cfRule>
  </conditionalFormatting>
  <conditionalFormatting sqref="B802 B504:B506">
    <cfRule type="cellIs" dxfId="1601" priority="1860" stopIfTrue="1" operator="equal">
      <formula>#REF!</formula>
    </cfRule>
  </conditionalFormatting>
  <conditionalFormatting sqref="B802 B504:B506">
    <cfRule type="cellIs" dxfId="1600" priority="1859" stopIfTrue="1" operator="equal">
      <formula>#REF!</formula>
    </cfRule>
  </conditionalFormatting>
  <conditionalFormatting sqref="B802 B504:B506">
    <cfRule type="cellIs" dxfId="1599" priority="1858" stopIfTrue="1" operator="equal">
      <formula>#REF!</formula>
    </cfRule>
  </conditionalFormatting>
  <conditionalFormatting sqref="B802 B504:B506">
    <cfRule type="cellIs" dxfId="1598" priority="1857" stopIfTrue="1" operator="equal">
      <formula>#REF!</formula>
    </cfRule>
  </conditionalFormatting>
  <conditionalFormatting sqref="B802 B504:B506">
    <cfRule type="cellIs" dxfId="1597" priority="1856" stopIfTrue="1" operator="equal">
      <formula>#REF!</formula>
    </cfRule>
  </conditionalFormatting>
  <conditionalFormatting sqref="B802 B504:B506">
    <cfRule type="cellIs" dxfId="1596" priority="1855" stopIfTrue="1" operator="equal">
      <formula>#REF!</formula>
    </cfRule>
  </conditionalFormatting>
  <conditionalFormatting sqref="B802 B504:B506">
    <cfRule type="cellIs" dxfId="1595" priority="1854" stopIfTrue="1" operator="equal">
      <formula>#REF!</formula>
    </cfRule>
  </conditionalFormatting>
  <conditionalFormatting sqref="B802 B504:B506">
    <cfRule type="cellIs" dxfId="1594" priority="1853" stopIfTrue="1" operator="equal">
      <formula>#REF!</formula>
    </cfRule>
  </conditionalFormatting>
  <conditionalFormatting sqref="B802 B504:B506">
    <cfRule type="cellIs" dxfId="1593" priority="1852" stopIfTrue="1" operator="equal">
      <formula>#REF!</formula>
    </cfRule>
  </conditionalFormatting>
  <conditionalFormatting sqref="B802 B504:B506">
    <cfRule type="cellIs" dxfId="1592" priority="1851" stopIfTrue="1" operator="equal">
      <formula>#REF!</formula>
    </cfRule>
  </conditionalFormatting>
  <conditionalFormatting sqref="B802 B504:B506">
    <cfRule type="cellIs" dxfId="1591" priority="1850" stopIfTrue="1" operator="equal">
      <formula>#REF!</formula>
    </cfRule>
  </conditionalFormatting>
  <conditionalFormatting sqref="B802 B504:B506">
    <cfRule type="cellIs" dxfId="1590" priority="1849" stopIfTrue="1" operator="equal">
      <formula>#REF!</formula>
    </cfRule>
  </conditionalFormatting>
  <conditionalFormatting sqref="B802 B504:B506">
    <cfRule type="cellIs" dxfId="1589" priority="1848" stopIfTrue="1" operator="equal">
      <formula>#REF!</formula>
    </cfRule>
  </conditionalFormatting>
  <conditionalFormatting sqref="B802 B504:B506">
    <cfRule type="cellIs" dxfId="1588" priority="1847" stopIfTrue="1" operator="equal">
      <formula>#REF!</formula>
    </cfRule>
  </conditionalFormatting>
  <conditionalFormatting sqref="B802 B504:B506">
    <cfRule type="cellIs" dxfId="1587" priority="1846" stopIfTrue="1" operator="equal">
      <formula>#REF!</formula>
    </cfRule>
  </conditionalFormatting>
  <conditionalFormatting sqref="B802 B504:B506">
    <cfRule type="cellIs" dxfId="1586" priority="1845" stopIfTrue="1" operator="equal">
      <formula>#REF!</formula>
    </cfRule>
  </conditionalFormatting>
  <conditionalFormatting sqref="B802 B504:B506">
    <cfRule type="cellIs" dxfId="1585" priority="1844" stopIfTrue="1" operator="equal">
      <formula>#REF!</formula>
    </cfRule>
  </conditionalFormatting>
  <conditionalFormatting sqref="B802 B504:B506">
    <cfRule type="cellIs" dxfId="1584" priority="1843" stopIfTrue="1" operator="equal">
      <formula>#REF!</formula>
    </cfRule>
  </conditionalFormatting>
  <conditionalFormatting sqref="B802 B504:B506">
    <cfRule type="cellIs" dxfId="1583" priority="1842" stopIfTrue="1" operator="equal">
      <formula>#REF!</formula>
    </cfRule>
  </conditionalFormatting>
  <conditionalFormatting sqref="B802 B504:B506">
    <cfRule type="cellIs" dxfId="1582" priority="1841" stopIfTrue="1" operator="equal">
      <formula>#REF!</formula>
    </cfRule>
  </conditionalFormatting>
  <conditionalFormatting sqref="B802 B504:B506">
    <cfRule type="cellIs" dxfId="1581" priority="1840" stopIfTrue="1" operator="equal">
      <formula>#REF!</formula>
    </cfRule>
  </conditionalFormatting>
  <conditionalFormatting sqref="B802 B504:B506">
    <cfRule type="cellIs" dxfId="1580" priority="1839" stopIfTrue="1" operator="equal">
      <formula>#REF!</formula>
    </cfRule>
  </conditionalFormatting>
  <conditionalFormatting sqref="B802 B504:B506">
    <cfRule type="cellIs" dxfId="1579" priority="1838" stopIfTrue="1" operator="equal">
      <formula>#REF!</formula>
    </cfRule>
  </conditionalFormatting>
  <conditionalFormatting sqref="B802 B504:B506">
    <cfRule type="cellIs" dxfId="1578" priority="1837" stopIfTrue="1" operator="equal">
      <formula>#REF!</formula>
    </cfRule>
  </conditionalFormatting>
  <conditionalFormatting sqref="B802 B504:B506">
    <cfRule type="cellIs" dxfId="1577" priority="1836" stopIfTrue="1" operator="equal">
      <formula>#REF!</formula>
    </cfRule>
  </conditionalFormatting>
  <conditionalFormatting sqref="B802 B504:B506">
    <cfRule type="cellIs" dxfId="1576" priority="1835" stopIfTrue="1" operator="equal">
      <formula>#REF!</formula>
    </cfRule>
  </conditionalFormatting>
  <conditionalFormatting sqref="B802 B504:B506">
    <cfRule type="cellIs" dxfId="1575" priority="1834" stopIfTrue="1" operator="equal">
      <formula>#REF!</formula>
    </cfRule>
  </conditionalFormatting>
  <conditionalFormatting sqref="B802 B504:B506">
    <cfRule type="cellIs" dxfId="1574" priority="1833" stopIfTrue="1" operator="equal">
      <formula>#REF!</formula>
    </cfRule>
  </conditionalFormatting>
  <conditionalFormatting sqref="B802 B504:B506">
    <cfRule type="cellIs" dxfId="1573" priority="1832" stopIfTrue="1" operator="equal">
      <formula>#REF!</formula>
    </cfRule>
  </conditionalFormatting>
  <conditionalFormatting sqref="B802 B504:B506">
    <cfRule type="cellIs" dxfId="1572" priority="1831" stopIfTrue="1" operator="equal">
      <formula>#REF!</formula>
    </cfRule>
  </conditionalFormatting>
  <conditionalFormatting sqref="B802 B504:B506">
    <cfRule type="cellIs" dxfId="1571" priority="1830" stopIfTrue="1" operator="equal">
      <formula>#REF!</formula>
    </cfRule>
  </conditionalFormatting>
  <conditionalFormatting sqref="B802 B504:B506">
    <cfRule type="cellIs" dxfId="1570" priority="1829" stopIfTrue="1" operator="equal">
      <formula>#REF!</formula>
    </cfRule>
  </conditionalFormatting>
  <conditionalFormatting sqref="B802 B504:B506">
    <cfRule type="cellIs" dxfId="1569" priority="1828" stopIfTrue="1" operator="equal">
      <formula>#REF!</formula>
    </cfRule>
  </conditionalFormatting>
  <conditionalFormatting sqref="B802 B504:B506">
    <cfRule type="cellIs" dxfId="1568" priority="1827" stopIfTrue="1" operator="equal">
      <formula>#REF!</formula>
    </cfRule>
  </conditionalFormatting>
  <conditionalFormatting sqref="B802 B504:B506">
    <cfRule type="cellIs" dxfId="1567" priority="1826" stopIfTrue="1" operator="equal">
      <formula>#REF!</formula>
    </cfRule>
  </conditionalFormatting>
  <conditionalFormatting sqref="B802 B504:B506">
    <cfRule type="cellIs" dxfId="1566" priority="1825" stopIfTrue="1" operator="equal">
      <formula>#REF!</formula>
    </cfRule>
  </conditionalFormatting>
  <conditionalFormatting sqref="B802 B504:B506">
    <cfRule type="cellIs" dxfId="1565" priority="1824" stopIfTrue="1" operator="equal">
      <formula>#REF!</formula>
    </cfRule>
  </conditionalFormatting>
  <conditionalFormatting sqref="B802 B504:B506">
    <cfRule type="cellIs" dxfId="1564" priority="1823" stopIfTrue="1" operator="equal">
      <formula>#REF!</formula>
    </cfRule>
  </conditionalFormatting>
  <conditionalFormatting sqref="B802 B504:B506">
    <cfRule type="cellIs" dxfId="1563" priority="1822" stopIfTrue="1" operator="equal">
      <formula>#REF!</formula>
    </cfRule>
  </conditionalFormatting>
  <conditionalFormatting sqref="B802 B504:B506">
    <cfRule type="cellIs" dxfId="1562" priority="1821" stopIfTrue="1" operator="equal">
      <formula>#REF!</formula>
    </cfRule>
  </conditionalFormatting>
  <conditionalFormatting sqref="B802 B504:B506">
    <cfRule type="cellIs" dxfId="1561" priority="1820" stopIfTrue="1" operator="equal">
      <formula>#REF!</formula>
    </cfRule>
  </conditionalFormatting>
  <conditionalFormatting sqref="B802 B504:B506">
    <cfRule type="cellIs" dxfId="1560" priority="1819" stopIfTrue="1" operator="equal">
      <formula>#REF!</formula>
    </cfRule>
  </conditionalFormatting>
  <conditionalFormatting sqref="B802 B504:B506">
    <cfRule type="cellIs" dxfId="1559" priority="1818" stopIfTrue="1" operator="equal">
      <formula>#REF!</formula>
    </cfRule>
  </conditionalFormatting>
  <conditionalFormatting sqref="B802 B504:B506">
    <cfRule type="cellIs" dxfId="1558" priority="1817" stopIfTrue="1" operator="equal">
      <formula>#REF!</formula>
    </cfRule>
  </conditionalFormatting>
  <conditionalFormatting sqref="B802 B504:B506">
    <cfRule type="cellIs" dxfId="1557" priority="1816" stopIfTrue="1" operator="equal">
      <formula>#REF!</formula>
    </cfRule>
  </conditionalFormatting>
  <conditionalFormatting sqref="B802 B504:B506">
    <cfRule type="cellIs" dxfId="1556" priority="1815" stopIfTrue="1" operator="equal">
      <formula>#REF!</formula>
    </cfRule>
  </conditionalFormatting>
  <conditionalFormatting sqref="B802 B504:B506">
    <cfRule type="cellIs" dxfId="1555" priority="1814" stopIfTrue="1" operator="equal">
      <formula>#REF!</formula>
    </cfRule>
  </conditionalFormatting>
  <conditionalFormatting sqref="B802 B504:B506">
    <cfRule type="cellIs" dxfId="1554" priority="1813" stopIfTrue="1" operator="equal">
      <formula>#REF!</formula>
    </cfRule>
  </conditionalFormatting>
  <conditionalFormatting sqref="B802 B504:B506">
    <cfRule type="cellIs" dxfId="1553" priority="1812" stopIfTrue="1" operator="equal">
      <formula>#REF!</formula>
    </cfRule>
  </conditionalFormatting>
  <conditionalFormatting sqref="B802 B504:B506">
    <cfRule type="cellIs" dxfId="1552" priority="1811" stopIfTrue="1" operator="equal">
      <formula>#REF!</formula>
    </cfRule>
  </conditionalFormatting>
  <conditionalFormatting sqref="B802 B504:B506">
    <cfRule type="cellIs" dxfId="1551" priority="1810" stopIfTrue="1" operator="equal">
      <formula>#REF!</formula>
    </cfRule>
  </conditionalFormatting>
  <conditionalFormatting sqref="B802 B504:B506">
    <cfRule type="cellIs" dxfId="1550" priority="1809" stopIfTrue="1" operator="equal">
      <formula>#REF!</formula>
    </cfRule>
  </conditionalFormatting>
  <conditionalFormatting sqref="B802 B504:B506">
    <cfRule type="cellIs" dxfId="1549" priority="1808" stopIfTrue="1" operator="equal">
      <formula>#REF!</formula>
    </cfRule>
  </conditionalFormatting>
  <conditionalFormatting sqref="B802 B504:B506">
    <cfRule type="cellIs" dxfId="1548" priority="1807" stopIfTrue="1" operator="equal">
      <formula>#REF!</formula>
    </cfRule>
  </conditionalFormatting>
  <conditionalFormatting sqref="B802 B504:B506">
    <cfRule type="cellIs" dxfId="1547" priority="1806" stopIfTrue="1" operator="equal">
      <formula>#REF!</formula>
    </cfRule>
  </conditionalFormatting>
  <conditionalFormatting sqref="B802 B504:B506">
    <cfRule type="cellIs" dxfId="1546" priority="1805" stopIfTrue="1" operator="equal">
      <formula>#REF!</formula>
    </cfRule>
  </conditionalFormatting>
  <conditionalFormatting sqref="B802 B504:B506">
    <cfRule type="cellIs" dxfId="1545" priority="1804" stopIfTrue="1" operator="equal">
      <formula>#REF!</formula>
    </cfRule>
  </conditionalFormatting>
  <conditionalFormatting sqref="B802 B504:B506">
    <cfRule type="cellIs" dxfId="1544" priority="1803" stopIfTrue="1" operator="equal">
      <formula>#REF!</formula>
    </cfRule>
  </conditionalFormatting>
  <conditionalFormatting sqref="B802 B504:B506">
    <cfRule type="cellIs" dxfId="1543" priority="1802" stopIfTrue="1" operator="equal">
      <formula>#REF!</formula>
    </cfRule>
  </conditionalFormatting>
  <conditionalFormatting sqref="B802 B504:B506">
    <cfRule type="cellIs" dxfId="1542" priority="1801" stopIfTrue="1" operator="equal">
      <formula>#REF!</formula>
    </cfRule>
  </conditionalFormatting>
  <conditionalFormatting sqref="B802 B504:B506">
    <cfRule type="cellIs" dxfId="1541" priority="1800" stopIfTrue="1" operator="equal">
      <formula>#REF!</formula>
    </cfRule>
  </conditionalFormatting>
  <conditionalFormatting sqref="B802 B504:B506">
    <cfRule type="cellIs" dxfId="1540" priority="1799" stopIfTrue="1" operator="equal">
      <formula>#REF!</formula>
    </cfRule>
  </conditionalFormatting>
  <conditionalFormatting sqref="B802 B504:B506">
    <cfRule type="cellIs" dxfId="1539" priority="1798" stopIfTrue="1" operator="equal">
      <formula>#REF!</formula>
    </cfRule>
  </conditionalFormatting>
  <conditionalFormatting sqref="B802 B504:B506">
    <cfRule type="cellIs" dxfId="1538" priority="1797" stopIfTrue="1" operator="equal">
      <formula>#REF!</formula>
    </cfRule>
  </conditionalFormatting>
  <conditionalFormatting sqref="B802 B504:B506">
    <cfRule type="cellIs" dxfId="1537" priority="1796" stopIfTrue="1" operator="equal">
      <formula>#REF!</formula>
    </cfRule>
  </conditionalFormatting>
  <conditionalFormatting sqref="B802 B504:B506">
    <cfRule type="cellIs" dxfId="1536" priority="1795" stopIfTrue="1" operator="equal">
      <formula>#REF!</formula>
    </cfRule>
  </conditionalFormatting>
  <conditionalFormatting sqref="B802 B504:B506">
    <cfRule type="cellIs" dxfId="1535" priority="1794" stopIfTrue="1" operator="equal">
      <formula>#REF!</formula>
    </cfRule>
  </conditionalFormatting>
  <conditionalFormatting sqref="B802 B504:B506">
    <cfRule type="cellIs" dxfId="1534" priority="1793" stopIfTrue="1" operator="equal">
      <formula>#REF!</formula>
    </cfRule>
  </conditionalFormatting>
  <conditionalFormatting sqref="B802 B504:B506">
    <cfRule type="cellIs" dxfId="1533" priority="1792" stopIfTrue="1" operator="equal">
      <formula>#REF!</formula>
    </cfRule>
  </conditionalFormatting>
  <conditionalFormatting sqref="B802 B504:B506">
    <cfRule type="cellIs" dxfId="1532" priority="1791" stopIfTrue="1" operator="equal">
      <formula>#REF!</formula>
    </cfRule>
  </conditionalFormatting>
  <conditionalFormatting sqref="B802 B504:B506">
    <cfRule type="cellIs" dxfId="1531" priority="1790" stopIfTrue="1" operator="equal">
      <formula>#REF!</formula>
    </cfRule>
  </conditionalFormatting>
  <conditionalFormatting sqref="B802 B504:B506">
    <cfRule type="cellIs" dxfId="1530" priority="1789" stopIfTrue="1" operator="equal">
      <formula>#REF!</formula>
    </cfRule>
  </conditionalFormatting>
  <conditionalFormatting sqref="B802 B504:B506">
    <cfRule type="cellIs" dxfId="1529" priority="1788" stopIfTrue="1" operator="equal">
      <formula>#REF!</formula>
    </cfRule>
  </conditionalFormatting>
  <conditionalFormatting sqref="B802 B504:B506">
    <cfRule type="cellIs" dxfId="1528" priority="1787" stopIfTrue="1" operator="equal">
      <formula>#REF!</formula>
    </cfRule>
  </conditionalFormatting>
  <conditionalFormatting sqref="B802 B504:B506">
    <cfRule type="cellIs" dxfId="1527" priority="1786" stopIfTrue="1" operator="equal">
      <formula>#REF!</formula>
    </cfRule>
  </conditionalFormatting>
  <conditionalFormatting sqref="B802 A789:A792 A822 A795:A800 B504:B506">
    <cfRule type="cellIs" dxfId="1526" priority="1785" stopIfTrue="1" operator="equal">
      <formula>#REF!</formula>
    </cfRule>
  </conditionalFormatting>
  <conditionalFormatting sqref="B802 B504:B506">
    <cfRule type="cellIs" dxfId="1525" priority="1784" stopIfTrue="1" operator="equal">
      <formula>#REF!</formula>
    </cfRule>
  </conditionalFormatting>
  <conditionalFormatting sqref="B802 B504:B506">
    <cfRule type="cellIs" dxfId="1524" priority="1783" stopIfTrue="1" operator="equal">
      <formula>#REF!</formula>
    </cfRule>
  </conditionalFormatting>
  <conditionalFormatting sqref="B802 B504:B506">
    <cfRule type="cellIs" dxfId="1523" priority="1782" stopIfTrue="1" operator="equal">
      <formula>#REF!</formula>
    </cfRule>
  </conditionalFormatting>
  <conditionalFormatting sqref="B802 B504:B506">
    <cfRule type="cellIs" dxfId="1522" priority="1781" stopIfTrue="1" operator="equal">
      <formula>#REF!</formula>
    </cfRule>
  </conditionalFormatting>
  <conditionalFormatting sqref="B802 B504:B506">
    <cfRule type="cellIs" dxfId="1521" priority="1780" stopIfTrue="1" operator="equal">
      <formula>#REF!</formula>
    </cfRule>
  </conditionalFormatting>
  <conditionalFormatting sqref="B802 B504:B506">
    <cfRule type="cellIs" dxfId="1520" priority="1779" stopIfTrue="1" operator="equal">
      <formula>#REF!</formula>
    </cfRule>
  </conditionalFormatting>
  <conditionalFormatting sqref="B802 B504:B506">
    <cfRule type="cellIs" dxfId="1519" priority="1778" stopIfTrue="1" operator="equal">
      <formula>#REF!</formula>
    </cfRule>
  </conditionalFormatting>
  <conditionalFormatting sqref="B802 B504:B506">
    <cfRule type="cellIs" dxfId="1518" priority="1777" stopIfTrue="1" operator="equal">
      <formula>#REF!</formula>
    </cfRule>
  </conditionalFormatting>
  <conditionalFormatting sqref="B802 B504:B506">
    <cfRule type="cellIs" dxfId="1517" priority="1776" stopIfTrue="1" operator="equal">
      <formula>#REF!</formula>
    </cfRule>
  </conditionalFormatting>
  <conditionalFormatting sqref="B802 B504:B506">
    <cfRule type="cellIs" dxfId="1516" priority="1775" stopIfTrue="1" operator="equal">
      <formula>#REF!</formula>
    </cfRule>
  </conditionalFormatting>
  <conditionalFormatting sqref="B802 B504:B506">
    <cfRule type="cellIs" dxfId="1515" priority="1774" stopIfTrue="1" operator="equal">
      <formula>#REF!</formula>
    </cfRule>
  </conditionalFormatting>
  <conditionalFormatting sqref="B802 B504:B506">
    <cfRule type="cellIs" dxfId="1514" priority="1773" stopIfTrue="1" operator="equal">
      <formula>#REF!</formula>
    </cfRule>
  </conditionalFormatting>
  <conditionalFormatting sqref="B802 B504:B506">
    <cfRule type="cellIs" dxfId="1513" priority="1772" stopIfTrue="1" operator="equal">
      <formula>#REF!</formula>
    </cfRule>
  </conditionalFormatting>
  <conditionalFormatting sqref="B802 B504:B506">
    <cfRule type="cellIs" dxfId="1512" priority="1771" stopIfTrue="1" operator="equal">
      <formula>#REF!</formula>
    </cfRule>
  </conditionalFormatting>
  <conditionalFormatting sqref="B802 B504:B506">
    <cfRule type="cellIs" dxfId="1511" priority="1770" stopIfTrue="1" operator="equal">
      <formula>#REF!</formula>
    </cfRule>
  </conditionalFormatting>
  <conditionalFormatting sqref="B802 B504:B506">
    <cfRule type="cellIs" dxfId="1510" priority="1769" stopIfTrue="1" operator="equal">
      <formula>#REF!</formula>
    </cfRule>
  </conditionalFormatting>
  <conditionalFormatting sqref="B802 B504:B506">
    <cfRule type="cellIs" dxfId="1509" priority="1768" stopIfTrue="1" operator="equal">
      <formula>#REF!</formula>
    </cfRule>
  </conditionalFormatting>
  <conditionalFormatting sqref="B802 B504:B506">
    <cfRule type="cellIs" dxfId="1508" priority="1767" stopIfTrue="1" operator="equal">
      <formula>#REF!</formula>
    </cfRule>
  </conditionalFormatting>
  <conditionalFormatting sqref="B802 B504:B506">
    <cfRule type="cellIs" dxfId="1507" priority="1766" stopIfTrue="1" operator="equal">
      <formula>#REF!</formula>
    </cfRule>
  </conditionalFormatting>
  <conditionalFormatting sqref="B802 B504:B506">
    <cfRule type="cellIs" dxfId="1506" priority="1765" stopIfTrue="1" operator="equal">
      <formula>#REF!</formula>
    </cfRule>
  </conditionalFormatting>
  <conditionalFormatting sqref="B802 B504:B506">
    <cfRule type="cellIs" dxfId="1505" priority="1764" stopIfTrue="1" operator="equal">
      <formula>#REF!</formula>
    </cfRule>
  </conditionalFormatting>
  <conditionalFormatting sqref="B802 B504:B506">
    <cfRule type="cellIs" dxfId="1504" priority="1763" stopIfTrue="1" operator="equal">
      <formula>#REF!</formula>
    </cfRule>
  </conditionalFormatting>
  <conditionalFormatting sqref="B802 B504:B506">
    <cfRule type="cellIs" dxfId="1503" priority="1762" stopIfTrue="1" operator="equal">
      <formula>#REF!</formula>
    </cfRule>
  </conditionalFormatting>
  <conditionalFormatting sqref="B802 B504:B506">
    <cfRule type="cellIs" dxfId="1502" priority="1761" stopIfTrue="1" operator="equal">
      <formula>#REF!</formula>
    </cfRule>
  </conditionalFormatting>
  <conditionalFormatting sqref="B802 B504:B506">
    <cfRule type="cellIs" dxfId="1501" priority="1760" stopIfTrue="1" operator="equal">
      <formula>#REF!</formula>
    </cfRule>
  </conditionalFormatting>
  <conditionalFormatting sqref="B802 B504:B506">
    <cfRule type="cellIs" dxfId="1500" priority="1759" stopIfTrue="1" operator="equal">
      <formula>#REF!</formula>
    </cfRule>
  </conditionalFormatting>
  <conditionalFormatting sqref="B802 B504:B506">
    <cfRule type="cellIs" dxfId="1499" priority="1758" stopIfTrue="1" operator="equal">
      <formula>#REF!</formula>
    </cfRule>
  </conditionalFormatting>
  <conditionalFormatting sqref="B802 B504:B506">
    <cfRule type="cellIs" dxfId="1498" priority="1757" stopIfTrue="1" operator="equal">
      <formula>#REF!</formula>
    </cfRule>
  </conditionalFormatting>
  <conditionalFormatting sqref="B802 B504:B506">
    <cfRule type="cellIs" dxfId="1497" priority="1756" stopIfTrue="1" operator="equal">
      <formula>#REF!</formula>
    </cfRule>
  </conditionalFormatting>
  <conditionalFormatting sqref="B802 B504:B506">
    <cfRule type="cellIs" dxfId="1496" priority="1755" stopIfTrue="1" operator="equal">
      <formula>#REF!</formula>
    </cfRule>
  </conditionalFormatting>
  <conditionalFormatting sqref="B802 B504:B506">
    <cfRule type="cellIs" dxfId="1495" priority="1754" stopIfTrue="1" operator="equal">
      <formula>#REF!</formula>
    </cfRule>
  </conditionalFormatting>
  <conditionalFormatting sqref="B802 B504:B506">
    <cfRule type="cellIs" dxfId="1494" priority="1753" stopIfTrue="1" operator="equal">
      <formula>#REF!</formula>
    </cfRule>
  </conditionalFormatting>
  <conditionalFormatting sqref="B802 B504:B506">
    <cfRule type="cellIs" dxfId="1493" priority="1752" stopIfTrue="1" operator="equal">
      <formula>#REF!</formula>
    </cfRule>
  </conditionalFormatting>
  <conditionalFormatting sqref="B802 B504:B506">
    <cfRule type="cellIs" dxfId="1492" priority="1751" stopIfTrue="1" operator="equal">
      <formula>#REF!</formula>
    </cfRule>
  </conditionalFormatting>
  <conditionalFormatting sqref="B802 B504:B506">
    <cfRule type="cellIs" dxfId="1491" priority="1750" stopIfTrue="1" operator="equal">
      <formula>#REF!</formula>
    </cfRule>
  </conditionalFormatting>
  <conditionalFormatting sqref="B802 B504:B506">
    <cfRule type="cellIs" dxfId="1490" priority="1749" stopIfTrue="1" operator="equal">
      <formula>#REF!</formula>
    </cfRule>
  </conditionalFormatting>
  <conditionalFormatting sqref="B802 B504:B506">
    <cfRule type="cellIs" dxfId="1489" priority="1748" stopIfTrue="1" operator="equal">
      <formula>#REF!</formula>
    </cfRule>
  </conditionalFormatting>
  <conditionalFormatting sqref="B802 B504:B506">
    <cfRule type="cellIs" dxfId="1488" priority="1747" stopIfTrue="1" operator="equal">
      <formula>#REF!</formula>
    </cfRule>
  </conditionalFormatting>
  <conditionalFormatting sqref="B802 B504:B506">
    <cfRule type="cellIs" dxfId="1487" priority="1746" stopIfTrue="1" operator="equal">
      <formula>#REF!</formula>
    </cfRule>
  </conditionalFormatting>
  <conditionalFormatting sqref="B802 B504:B506">
    <cfRule type="cellIs" dxfId="1486" priority="1745" stopIfTrue="1" operator="equal">
      <formula>#REF!</formula>
    </cfRule>
  </conditionalFormatting>
  <conditionalFormatting sqref="B802 B504:B506">
    <cfRule type="cellIs" dxfId="1485" priority="1744" stopIfTrue="1" operator="equal">
      <formula>#REF!</formula>
    </cfRule>
  </conditionalFormatting>
  <conditionalFormatting sqref="B802 B504:B506">
    <cfRule type="cellIs" dxfId="1484" priority="1743" stopIfTrue="1" operator="equal">
      <formula>#REF!</formula>
    </cfRule>
  </conditionalFormatting>
  <conditionalFormatting sqref="B802 B504:B506">
    <cfRule type="cellIs" dxfId="1483" priority="1742" stopIfTrue="1" operator="equal">
      <formula>#REF!</formula>
    </cfRule>
  </conditionalFormatting>
  <conditionalFormatting sqref="B802 B504:B506">
    <cfRule type="cellIs" dxfId="1482" priority="1741" stopIfTrue="1" operator="equal">
      <formula>#REF!</formula>
    </cfRule>
  </conditionalFormatting>
  <conditionalFormatting sqref="B802 B504:B506">
    <cfRule type="cellIs" dxfId="1481" priority="1740" stopIfTrue="1" operator="equal">
      <formula>#REF!</formula>
    </cfRule>
  </conditionalFormatting>
  <conditionalFormatting sqref="B802 B504:B506">
    <cfRule type="cellIs" dxfId="1480" priority="1739" stopIfTrue="1" operator="equal">
      <formula>#REF!</formula>
    </cfRule>
  </conditionalFormatting>
  <conditionalFormatting sqref="B802 B504:B506">
    <cfRule type="cellIs" dxfId="1479" priority="1738" stopIfTrue="1" operator="equal">
      <formula>#REF!</formula>
    </cfRule>
  </conditionalFormatting>
  <conditionalFormatting sqref="B802 B504:B506">
    <cfRule type="cellIs" dxfId="1478" priority="1737" stopIfTrue="1" operator="equal">
      <formula>#REF!</formula>
    </cfRule>
  </conditionalFormatting>
  <conditionalFormatting sqref="B802 B504:B506">
    <cfRule type="cellIs" dxfId="1477" priority="1736" stopIfTrue="1" operator="equal">
      <formula>#REF!</formula>
    </cfRule>
  </conditionalFormatting>
  <conditionalFormatting sqref="B802 B504:B506">
    <cfRule type="cellIs" dxfId="1476" priority="1735" stopIfTrue="1" operator="equal">
      <formula>#REF!</formula>
    </cfRule>
  </conditionalFormatting>
  <conditionalFormatting sqref="B802 B504:B506">
    <cfRule type="cellIs" dxfId="1475" priority="1734" stopIfTrue="1" operator="equal">
      <formula>#REF!</formula>
    </cfRule>
  </conditionalFormatting>
  <conditionalFormatting sqref="B802 B504:B506">
    <cfRule type="cellIs" dxfId="1474" priority="1733" stopIfTrue="1" operator="equal">
      <formula>#REF!</formula>
    </cfRule>
  </conditionalFormatting>
  <conditionalFormatting sqref="B802 B504:B506">
    <cfRule type="cellIs" dxfId="1473" priority="1732" stopIfTrue="1" operator="equal">
      <formula>#REF!</formula>
    </cfRule>
  </conditionalFormatting>
  <conditionalFormatting sqref="B802 B504:B506">
    <cfRule type="cellIs" dxfId="1472" priority="1731" stopIfTrue="1" operator="equal">
      <formula>#REF!</formula>
    </cfRule>
  </conditionalFormatting>
  <conditionalFormatting sqref="B802 B504:B506">
    <cfRule type="cellIs" dxfId="1471" priority="1730" stopIfTrue="1" operator="equal">
      <formula>#REF!</formula>
    </cfRule>
  </conditionalFormatting>
  <conditionalFormatting sqref="B802 B504:B506">
    <cfRule type="cellIs" dxfId="1470" priority="1729" stopIfTrue="1" operator="equal">
      <formula>#REF!</formula>
    </cfRule>
  </conditionalFormatting>
  <conditionalFormatting sqref="B802 B504:B506">
    <cfRule type="cellIs" dxfId="1469" priority="1728" stopIfTrue="1" operator="equal">
      <formula>#REF!</formula>
    </cfRule>
  </conditionalFormatting>
  <conditionalFormatting sqref="B802 B504:B506">
    <cfRule type="cellIs" dxfId="1468" priority="1727" stopIfTrue="1" operator="equal">
      <formula>#REF!</formula>
    </cfRule>
  </conditionalFormatting>
  <conditionalFormatting sqref="B802 B504:B506">
    <cfRule type="cellIs" dxfId="1467" priority="1726" stopIfTrue="1" operator="equal">
      <formula>#REF!</formula>
    </cfRule>
  </conditionalFormatting>
  <conditionalFormatting sqref="B802 B504:B506">
    <cfRule type="cellIs" dxfId="1466" priority="1725" stopIfTrue="1" operator="equal">
      <formula>#REF!</formula>
    </cfRule>
  </conditionalFormatting>
  <conditionalFormatting sqref="B802 B504:B506">
    <cfRule type="cellIs" dxfId="1465" priority="1724" stopIfTrue="1" operator="equal">
      <formula>#REF!</formula>
    </cfRule>
  </conditionalFormatting>
  <conditionalFormatting sqref="B802 B504:B506">
    <cfRule type="cellIs" dxfId="1464" priority="1723" stopIfTrue="1" operator="equal">
      <formula>#REF!</formula>
    </cfRule>
  </conditionalFormatting>
  <conditionalFormatting sqref="B802 B504:B506">
    <cfRule type="cellIs" dxfId="1463" priority="1722" stopIfTrue="1" operator="equal">
      <formula>#REF!</formula>
    </cfRule>
  </conditionalFormatting>
  <conditionalFormatting sqref="B802 B504:B506">
    <cfRule type="cellIs" dxfId="1462" priority="1721" stopIfTrue="1" operator="equal">
      <formula>#REF!</formula>
    </cfRule>
  </conditionalFormatting>
  <conditionalFormatting sqref="B802 B504:B506">
    <cfRule type="cellIs" dxfId="1461" priority="1720" stopIfTrue="1" operator="equal">
      <formula>#REF!</formula>
    </cfRule>
  </conditionalFormatting>
  <conditionalFormatting sqref="B802 B504:B506">
    <cfRule type="cellIs" dxfId="1460" priority="1719" stopIfTrue="1" operator="equal">
      <formula>#REF!</formula>
    </cfRule>
  </conditionalFormatting>
  <conditionalFormatting sqref="B802 B504:B506">
    <cfRule type="cellIs" dxfId="1459" priority="1718" stopIfTrue="1" operator="equal">
      <formula>#REF!</formula>
    </cfRule>
  </conditionalFormatting>
  <conditionalFormatting sqref="B802 B504:B506">
    <cfRule type="cellIs" dxfId="1458" priority="1717" stopIfTrue="1" operator="equal">
      <formula>#REF!</formula>
    </cfRule>
  </conditionalFormatting>
  <conditionalFormatting sqref="B802 B504:B506">
    <cfRule type="cellIs" dxfId="1457" priority="1716" stopIfTrue="1" operator="equal">
      <formula>#REF!</formula>
    </cfRule>
  </conditionalFormatting>
  <conditionalFormatting sqref="B802 B504:B506">
    <cfRule type="cellIs" dxfId="1456" priority="1715" stopIfTrue="1" operator="equal">
      <formula>#REF!</formula>
    </cfRule>
  </conditionalFormatting>
  <conditionalFormatting sqref="B802 B504:B506">
    <cfRule type="cellIs" dxfId="1455" priority="1714" stopIfTrue="1" operator="equal">
      <formula>#REF!</formula>
    </cfRule>
  </conditionalFormatting>
  <conditionalFormatting sqref="B802 B504:B506">
    <cfRule type="cellIs" dxfId="1454" priority="1713" stopIfTrue="1" operator="equal">
      <formula>#REF!</formula>
    </cfRule>
  </conditionalFormatting>
  <conditionalFormatting sqref="B802 B504:B506">
    <cfRule type="cellIs" dxfId="1453" priority="1712" stopIfTrue="1" operator="equal">
      <formula>#REF!</formula>
    </cfRule>
  </conditionalFormatting>
  <conditionalFormatting sqref="B802 B504:B506">
    <cfRule type="cellIs" dxfId="1452" priority="1711" stopIfTrue="1" operator="equal">
      <formula>#REF!</formula>
    </cfRule>
  </conditionalFormatting>
  <conditionalFormatting sqref="B802 B504:B506">
    <cfRule type="cellIs" dxfId="1451" priority="1710" stopIfTrue="1" operator="equal">
      <formula>#REF!</formula>
    </cfRule>
  </conditionalFormatting>
  <conditionalFormatting sqref="B802 B504:B506">
    <cfRule type="cellIs" dxfId="1450" priority="1709" stopIfTrue="1" operator="equal">
      <formula>#REF!</formula>
    </cfRule>
  </conditionalFormatting>
  <conditionalFormatting sqref="B802 B504:B506">
    <cfRule type="cellIs" dxfId="1449" priority="1708" stopIfTrue="1" operator="equal">
      <formula>#REF!</formula>
    </cfRule>
  </conditionalFormatting>
  <conditionalFormatting sqref="B802 B504:B506">
    <cfRule type="cellIs" dxfId="1448" priority="1707" stopIfTrue="1" operator="equal">
      <formula>#REF!</formula>
    </cfRule>
  </conditionalFormatting>
  <conditionalFormatting sqref="B802 B504:B506">
    <cfRule type="cellIs" dxfId="1447" priority="1706" stopIfTrue="1" operator="equal">
      <formula>#REF!</formula>
    </cfRule>
  </conditionalFormatting>
  <conditionalFormatting sqref="B802 B504:B506">
    <cfRule type="cellIs" dxfId="1446" priority="1705" stopIfTrue="1" operator="equal">
      <formula>#REF!</formula>
    </cfRule>
  </conditionalFormatting>
  <conditionalFormatting sqref="B802 B504:B506">
    <cfRule type="cellIs" dxfId="1445" priority="1704" stopIfTrue="1" operator="equal">
      <formula>#REF!</formula>
    </cfRule>
  </conditionalFormatting>
  <conditionalFormatting sqref="B802 B504:B506">
    <cfRule type="cellIs" dxfId="1444" priority="1703" stopIfTrue="1" operator="equal">
      <formula>#REF!</formula>
    </cfRule>
  </conditionalFormatting>
  <conditionalFormatting sqref="B802 B504:B506">
    <cfRule type="cellIs" dxfId="1443" priority="1702" stopIfTrue="1" operator="equal">
      <formula>#REF!</formula>
    </cfRule>
  </conditionalFormatting>
  <conditionalFormatting sqref="B802 B504:B506">
    <cfRule type="cellIs" dxfId="1442" priority="1701" stopIfTrue="1" operator="equal">
      <formula>#REF!</formula>
    </cfRule>
  </conditionalFormatting>
  <conditionalFormatting sqref="B802 B504:B506">
    <cfRule type="cellIs" dxfId="1441" priority="1700" stopIfTrue="1" operator="equal">
      <formula>#REF!</formula>
    </cfRule>
  </conditionalFormatting>
  <conditionalFormatting sqref="B802 B504:B506">
    <cfRule type="cellIs" dxfId="1440" priority="1699" stopIfTrue="1" operator="equal">
      <formula>#REF!</formula>
    </cfRule>
  </conditionalFormatting>
  <conditionalFormatting sqref="B802 B504:B506">
    <cfRule type="cellIs" dxfId="1439" priority="1698" stopIfTrue="1" operator="equal">
      <formula>#REF!</formula>
    </cfRule>
  </conditionalFormatting>
  <conditionalFormatting sqref="B802 B504:B506">
    <cfRule type="cellIs" dxfId="1438" priority="1697" stopIfTrue="1" operator="equal">
      <formula>#REF!</formula>
    </cfRule>
  </conditionalFormatting>
  <conditionalFormatting sqref="B802 B504:B506">
    <cfRule type="cellIs" dxfId="1437" priority="1696" stopIfTrue="1" operator="equal">
      <formula>#REF!</formula>
    </cfRule>
  </conditionalFormatting>
  <conditionalFormatting sqref="B802 B504:B506">
    <cfRule type="cellIs" dxfId="1436" priority="1695" stopIfTrue="1" operator="equal">
      <formula>#REF!</formula>
    </cfRule>
  </conditionalFormatting>
  <conditionalFormatting sqref="B802 B504:B506">
    <cfRule type="cellIs" dxfId="1435" priority="1694" stopIfTrue="1" operator="equal">
      <formula>#REF!</formula>
    </cfRule>
  </conditionalFormatting>
  <conditionalFormatting sqref="B802 B504:B506">
    <cfRule type="cellIs" dxfId="1434" priority="1693" stopIfTrue="1" operator="equal">
      <formula>#REF!</formula>
    </cfRule>
  </conditionalFormatting>
  <conditionalFormatting sqref="B802 B504:B506">
    <cfRule type="cellIs" dxfId="1433" priority="1692" stopIfTrue="1" operator="equal">
      <formula>#REF!</formula>
    </cfRule>
  </conditionalFormatting>
  <conditionalFormatting sqref="B802 B504:B506">
    <cfRule type="cellIs" dxfId="1432" priority="1691" stopIfTrue="1" operator="equal">
      <formula>#REF!</formula>
    </cfRule>
  </conditionalFormatting>
  <conditionalFormatting sqref="B802 B504:B506">
    <cfRule type="cellIs" dxfId="1431" priority="1690" stopIfTrue="1" operator="equal">
      <formula>#REF!</formula>
    </cfRule>
  </conditionalFormatting>
  <conditionalFormatting sqref="B802 B504:B506">
    <cfRule type="cellIs" dxfId="1430" priority="1689" stopIfTrue="1" operator="equal">
      <formula>#REF!</formula>
    </cfRule>
  </conditionalFormatting>
  <conditionalFormatting sqref="B802 B504:B506">
    <cfRule type="cellIs" dxfId="1429" priority="1688" stopIfTrue="1" operator="equal">
      <formula>#REF!</formula>
    </cfRule>
  </conditionalFormatting>
  <conditionalFormatting sqref="B802 B504:B506">
    <cfRule type="cellIs" dxfId="1428" priority="1687" stopIfTrue="1" operator="equal">
      <formula>#REF!</formula>
    </cfRule>
  </conditionalFormatting>
  <conditionalFormatting sqref="B802 B504:B506">
    <cfRule type="cellIs" dxfId="1427" priority="1686" stopIfTrue="1" operator="equal">
      <formula>#REF!</formula>
    </cfRule>
  </conditionalFormatting>
  <conditionalFormatting sqref="B802 B504:B506">
    <cfRule type="cellIs" dxfId="1426" priority="1685" stopIfTrue="1" operator="equal">
      <formula>#REF!</formula>
    </cfRule>
  </conditionalFormatting>
  <conditionalFormatting sqref="B802 B504:B506">
    <cfRule type="cellIs" dxfId="1425" priority="1684" stopIfTrue="1" operator="equal">
      <formula>#REF!</formula>
    </cfRule>
  </conditionalFormatting>
  <conditionalFormatting sqref="B802 B504:B506">
    <cfRule type="cellIs" dxfId="1424" priority="1683" stopIfTrue="1" operator="equal">
      <formula>#REF!</formula>
    </cfRule>
  </conditionalFormatting>
  <conditionalFormatting sqref="B802 B504:B506">
    <cfRule type="cellIs" dxfId="1423" priority="1682" stopIfTrue="1" operator="equal">
      <formula>#REF!</formula>
    </cfRule>
  </conditionalFormatting>
  <conditionalFormatting sqref="B561:B566 B582:B586 B812:B814 B797:B800 B264 B356 B358:B360 B375 B535:B537 B542:B545 B548:B558 B572:B575 B620:B626 B681:B687 B692:B699 B715:B719 B722:B742 B754:B760 B763:B768 B771:B776 B791:B792 B803:B804 B809 B703:B710 B279 B343 B592 B594:B597 J538 B579 J598 J627:J628 B631:B639 B642:B650 J657:J658 J688:J689 J793:J794 J805:J806 B654:B656">
    <cfRule type="cellIs" dxfId="1422" priority="1681" stopIfTrue="1" operator="equal">
      <formula>B262</formula>
    </cfRule>
  </conditionalFormatting>
  <conditionalFormatting sqref="B752:B780 B504:B506">
    <cfRule type="cellIs" dxfId="1421" priority="1680" stopIfTrue="1" operator="equal">
      <formula>#REF!</formula>
    </cfRule>
  </conditionalFormatting>
  <conditionalFormatting sqref="B504:B506">
    <cfRule type="cellIs" dxfId="1420" priority="1679" stopIfTrue="1" operator="equal">
      <formula>#REF!</formula>
    </cfRule>
  </conditionalFormatting>
  <conditionalFormatting sqref="B504:B506">
    <cfRule type="cellIs" dxfId="1419" priority="1678" stopIfTrue="1" operator="equal">
      <formula>#REF!</formula>
    </cfRule>
  </conditionalFormatting>
  <conditionalFormatting sqref="B504:B506">
    <cfRule type="cellIs" dxfId="1418" priority="1677" stopIfTrue="1" operator="equal">
      <formula>#REF!</formula>
    </cfRule>
  </conditionalFormatting>
  <conditionalFormatting sqref="B504:B506">
    <cfRule type="cellIs" dxfId="1417" priority="1676" stopIfTrue="1" operator="equal">
      <formula>#REF!</formula>
    </cfRule>
  </conditionalFormatting>
  <conditionalFormatting sqref="B504:B506">
    <cfRule type="cellIs" dxfId="1416" priority="1675" stopIfTrue="1" operator="equal">
      <formula>#REF!</formula>
    </cfRule>
  </conditionalFormatting>
  <conditionalFormatting sqref="B504:B506">
    <cfRule type="cellIs" dxfId="1415" priority="1674" stopIfTrue="1" operator="equal">
      <formula>#REF!</formula>
    </cfRule>
  </conditionalFormatting>
  <conditionalFormatting sqref="B504:B506">
    <cfRule type="cellIs" dxfId="1414" priority="1673" stopIfTrue="1" operator="equal">
      <formula>#REF!</formula>
    </cfRule>
  </conditionalFormatting>
  <conditionalFormatting sqref="B752 B800 B359 A493 J569 B725 J264:J266 B807:B809">
    <cfRule type="cellIs" dxfId="1413" priority="1672" stopIfTrue="1" operator="equal">
      <formula>A259</formula>
    </cfRule>
  </conditionalFormatting>
  <conditionalFormatting sqref="B752:B753 B816:B820">
    <cfRule type="cellIs" dxfId="1412" priority="1671" stopIfTrue="1" operator="equal">
      <formula>B746</formula>
    </cfRule>
  </conditionalFormatting>
  <conditionalFormatting sqref="J280:J281 B638 B640:B646">
    <cfRule type="cellIs" dxfId="1411" priority="1670" stopIfTrue="1" operator="equal">
      <formula>B260</formula>
    </cfRule>
  </conditionalFormatting>
  <conditionalFormatting sqref="A754:A777 A344:A360 A366:A373 A375:A392 A284:A324">
    <cfRule type="cellIs" dxfId="1410" priority="1669" stopIfTrue="1" operator="equal">
      <formula>#REF!</formula>
    </cfRule>
  </conditionalFormatting>
  <conditionalFormatting sqref="A339">
    <cfRule type="cellIs" dxfId="1409" priority="1668" stopIfTrue="1" operator="equal">
      <formula>#REF!</formula>
    </cfRule>
  </conditionalFormatting>
  <conditionalFormatting sqref="B504:B506">
    <cfRule type="cellIs" dxfId="1408" priority="1667" stopIfTrue="1" operator="equal">
      <formula>#REF!</formula>
    </cfRule>
  </conditionalFormatting>
  <conditionalFormatting sqref="B504:B506">
    <cfRule type="cellIs" dxfId="1407" priority="1666" stopIfTrue="1" operator="equal">
      <formula>#REF!</formula>
    </cfRule>
  </conditionalFormatting>
  <conditionalFormatting sqref="B504:B506">
    <cfRule type="cellIs" dxfId="1406" priority="1665" stopIfTrue="1" operator="equal">
      <formula>#REF!</formula>
    </cfRule>
  </conditionalFormatting>
  <conditionalFormatting sqref="B504:B506">
    <cfRule type="cellIs" dxfId="1405" priority="1664" stopIfTrue="1" operator="equal">
      <formula>#REF!</formula>
    </cfRule>
  </conditionalFormatting>
  <conditionalFormatting sqref="B504:B506">
    <cfRule type="cellIs" dxfId="1404" priority="1663" stopIfTrue="1" operator="equal">
      <formula>#REF!</formula>
    </cfRule>
  </conditionalFormatting>
  <conditionalFormatting sqref="B504:B506">
    <cfRule type="cellIs" dxfId="1403" priority="1662" stopIfTrue="1" operator="equal">
      <formula>#REF!</formula>
    </cfRule>
  </conditionalFormatting>
  <conditionalFormatting sqref="B504:B506">
    <cfRule type="cellIs" dxfId="1402" priority="1661" stopIfTrue="1" operator="equal">
      <formula>#REF!</formula>
    </cfRule>
  </conditionalFormatting>
  <conditionalFormatting sqref="B504:B506">
    <cfRule type="cellIs" dxfId="1401" priority="1660" stopIfTrue="1" operator="equal">
      <formula>#REF!</formula>
    </cfRule>
  </conditionalFormatting>
  <conditionalFormatting sqref="B504:B506">
    <cfRule type="cellIs" dxfId="1400" priority="1659" stopIfTrue="1" operator="equal">
      <formula>#REF!</formula>
    </cfRule>
  </conditionalFormatting>
  <conditionalFormatting sqref="B504:B506">
    <cfRule type="cellIs" dxfId="1399" priority="1658" stopIfTrue="1" operator="equal">
      <formula>#REF!</formula>
    </cfRule>
  </conditionalFormatting>
  <conditionalFormatting sqref="B504:B506">
    <cfRule type="cellIs" dxfId="1398" priority="1657" stopIfTrue="1" operator="equal">
      <formula>#REF!</formula>
    </cfRule>
  </conditionalFormatting>
  <conditionalFormatting sqref="B269">
    <cfRule type="cellIs" dxfId="1397" priority="1656" stopIfTrue="1" operator="equal">
      <formula>#REF!</formula>
    </cfRule>
  </conditionalFormatting>
  <conditionalFormatting sqref="B577 B637">
    <cfRule type="cellIs" dxfId="1396" priority="1655" stopIfTrue="1" operator="equal">
      <formula>B566</formula>
    </cfRule>
  </conditionalFormatting>
  <conditionalFormatting sqref="B648">
    <cfRule type="cellIs" dxfId="1395" priority="1654" stopIfTrue="1" operator="equal">
      <formula>B637</formula>
    </cfRule>
  </conditionalFormatting>
  <conditionalFormatting sqref="A118:A134 A136:A153 A155:A165 A169:A204 A86:A111 A113:A116">
    <cfRule type="cellIs" dxfId="1394" priority="1653" stopIfTrue="1" operator="equal">
      <formula>#REF!</formula>
    </cfRule>
  </conditionalFormatting>
  <conditionalFormatting sqref="B778:B780">
    <cfRule type="cellIs" dxfId="1393" priority="1652" stopIfTrue="1" operator="equal">
      <formula>B563</formula>
    </cfRule>
  </conditionalFormatting>
  <conditionalFormatting sqref="B830">
    <cfRule type="cellIs" dxfId="1392" priority="1651" stopIfTrue="1" operator="equal">
      <formula>#REF!</formula>
    </cfRule>
  </conditionalFormatting>
  <conditionalFormatting sqref="B771 B587">
    <cfRule type="cellIs" dxfId="1391" priority="1650" stopIfTrue="1" operator="equal">
      <formula>B577</formula>
    </cfRule>
  </conditionalFormatting>
  <conditionalFormatting sqref="B583:B586">
    <cfRule type="cellIs" dxfId="1390" priority="1649" stopIfTrue="1" operator="equal">
      <formula>B570</formula>
    </cfRule>
  </conditionalFormatting>
  <conditionalFormatting sqref="J276:J279 B592:B597 B588">
    <cfRule type="cellIs" dxfId="1389" priority="1648" stopIfTrue="1" operator="equal">
      <formula>B258</formula>
    </cfRule>
  </conditionalFormatting>
  <conditionalFormatting sqref="J279:J281 B648:B650">
    <cfRule type="cellIs" dxfId="1388" priority="1647" stopIfTrue="1" operator="equal">
      <formula>B260</formula>
    </cfRule>
  </conditionalFormatting>
  <conditionalFormatting sqref="J267:J268">
    <cfRule type="cellIs" dxfId="1387" priority="1646" stopIfTrue="1" operator="equal">
      <formula>J258</formula>
    </cfRule>
  </conditionalFormatting>
  <conditionalFormatting sqref="B802">
    <cfRule type="cellIs" dxfId="1386" priority="1645" stopIfTrue="1" operator="equal">
      <formula>#REF!</formula>
    </cfRule>
  </conditionalFormatting>
  <conditionalFormatting sqref="H735:H741 H789:H792 H795:H800 H818:H822">
    <cfRule type="expression" dxfId="1385" priority="1644" stopIfTrue="1">
      <formula>#REF!="ne"</formula>
    </cfRule>
  </conditionalFormatting>
  <conditionalFormatting sqref="F741 F739 F737 F789:F792 F822 F795:F800">
    <cfRule type="expression" dxfId="1384" priority="1643" stopIfTrue="1">
      <formula>#REF!="ne"</formula>
    </cfRule>
  </conditionalFormatting>
  <conditionalFormatting sqref="B656">
    <cfRule type="cellIs" dxfId="1383" priority="1642" stopIfTrue="1" operator="equal">
      <formula>B579</formula>
    </cfRule>
  </conditionalFormatting>
  <conditionalFormatting sqref="B721:B725 B752:B753 B789:B792 B795:B804 B807:B824 B567:B569 B72 B84 B538:B539 B598:B599 B627:B628 B657:B658 B688:B689 B220:B526">
    <cfRule type="cellIs" dxfId="1382" priority="1641" stopIfTrue="1" operator="equal">
      <formula>#REF!</formula>
    </cfRule>
  </conditionalFormatting>
  <conditionalFormatting sqref="B22">
    <cfRule type="cellIs" dxfId="1381" priority="1640" stopIfTrue="1" operator="equal">
      <formula>#REF!</formula>
    </cfRule>
  </conditionalFormatting>
  <conditionalFormatting sqref="B651">
    <cfRule type="cellIs" dxfId="1380" priority="1639" stopIfTrue="1" operator="equal">
      <formula>B574</formula>
    </cfRule>
  </conditionalFormatting>
  <conditionalFormatting sqref="B652:B656">
    <cfRule type="cellIs" dxfId="1379" priority="1638" stopIfTrue="1" operator="equal">
      <formula>B592</formula>
    </cfRule>
  </conditionalFormatting>
  <conditionalFormatting sqref="B27">
    <cfRule type="cellIs" dxfId="1378" priority="1637" stopIfTrue="1" operator="equal">
      <formula>#REF!</formula>
    </cfRule>
  </conditionalFormatting>
  <conditionalFormatting sqref="B802">
    <cfRule type="cellIs" dxfId="1377" priority="1636" stopIfTrue="1" operator="equal">
      <formula>#REF!</formula>
    </cfRule>
  </conditionalFormatting>
  <conditionalFormatting sqref="B651">
    <cfRule type="cellIs" dxfId="1376" priority="1635" stopIfTrue="1" operator="equal">
      <formula>B590</formula>
    </cfRule>
  </conditionalFormatting>
  <conditionalFormatting sqref="B786:B787">
    <cfRule type="cellIs" dxfId="1375" priority="1634" stopIfTrue="1" operator="equal">
      <formula>#REF!</formula>
    </cfRule>
  </conditionalFormatting>
  <conditionalFormatting sqref="B802">
    <cfRule type="cellIs" dxfId="1374" priority="1633" stopIfTrue="1" operator="equal">
      <formula>#REF!</formula>
    </cfRule>
  </conditionalFormatting>
  <conditionalFormatting sqref="B32">
    <cfRule type="cellIs" dxfId="1373" priority="1632" stopIfTrue="1" operator="equal">
      <formula>#REF!</formula>
    </cfRule>
  </conditionalFormatting>
  <conditionalFormatting sqref="A357:A360 A303">
    <cfRule type="cellIs" dxfId="1372" priority="1631" stopIfTrue="1" operator="equal">
      <formula>#REF!</formula>
    </cfRule>
  </conditionalFormatting>
  <conditionalFormatting sqref="B721:B725 B752:B753 B789:B792 B795:B804 B807:B824 B567:B569 B72 B84">
    <cfRule type="cellIs" dxfId="1371" priority="1630" stopIfTrue="1" operator="equal">
      <formula>#REF!</formula>
    </cfRule>
  </conditionalFormatting>
  <conditionalFormatting sqref="B721:B725 B752:B753 B789:B792 B795:B804 B807:B824 B567:B569 B72 B84">
    <cfRule type="cellIs" dxfId="1370" priority="1629" stopIfTrue="1" operator="equal">
      <formula>#REF!</formula>
    </cfRule>
  </conditionalFormatting>
  <conditionalFormatting sqref="B721:B725 B752:B753 B789:B792 B795:B804 B807:B824 B567:B569 B72 B84">
    <cfRule type="cellIs" dxfId="1369" priority="1628" stopIfTrue="1" operator="equal">
      <formula>#REF!</formula>
    </cfRule>
  </conditionalFormatting>
  <conditionalFormatting sqref="B787 B599 B627:B628 B657:B658 B688:B689 B539 B568 B374 B220 B263">
    <cfRule type="cellIs" dxfId="1368" priority="1627" stopIfTrue="1" operator="equal">
      <formula>#REF!</formula>
    </cfRule>
  </conditionalFormatting>
  <conditionalFormatting sqref="B663">
    <cfRule type="cellIs" dxfId="1367" priority="1626" stopIfTrue="1" operator="equal">
      <formula>B592</formula>
    </cfRule>
  </conditionalFormatting>
  <conditionalFormatting sqref="B825 B788">
    <cfRule type="cellIs" dxfId="1366" priority="1625" stopIfTrue="1" operator="equal">
      <formula>#REF!</formula>
    </cfRule>
  </conditionalFormatting>
  <conditionalFormatting sqref="B356:B360">
    <cfRule type="cellIs" dxfId="1365" priority="1623" stopIfTrue="1" operator="equal">
      <formula>B62629</formula>
    </cfRule>
  </conditionalFormatting>
  <conditionalFormatting sqref="B361:B364">
    <cfRule type="cellIs" dxfId="1364" priority="1622" stopIfTrue="1" operator="equal">
      <formula>B62617</formula>
    </cfRule>
  </conditionalFormatting>
  <conditionalFormatting sqref="B255">
    <cfRule type="cellIs" dxfId="1363" priority="1621" stopIfTrue="1" operator="equal">
      <formula>B62883</formula>
    </cfRule>
  </conditionalFormatting>
  <conditionalFormatting sqref="B822">
    <cfRule type="cellIs" dxfId="1362" priority="1620" stopIfTrue="1" operator="equal">
      <formula>#REF!</formula>
    </cfRule>
  </conditionalFormatting>
  <conditionalFormatting sqref="B786:B792 B795:B804 B807:B825">
    <cfRule type="cellIs" dxfId="1361" priority="1618" stopIfTrue="1" operator="equal">
      <formula>#REF!</formula>
    </cfRule>
  </conditionalFormatting>
  <conditionalFormatting sqref="B788:B792 B795:B804 B807:B825">
    <cfRule type="cellIs" dxfId="1360" priority="1617" stopIfTrue="1" operator="equal">
      <formula>#REF!</formula>
    </cfRule>
  </conditionalFormatting>
  <conditionalFormatting sqref="B786:B792 B795:B804 B807:B825">
    <cfRule type="cellIs" dxfId="1359" priority="1616" stopIfTrue="1" operator="equal">
      <formula>#REF!</formula>
    </cfRule>
  </conditionalFormatting>
  <conditionalFormatting sqref="B786:B792 B795:B804 B807:B825">
    <cfRule type="cellIs" dxfId="1358" priority="1615" stopIfTrue="1" operator="equal">
      <formula>#REF!</formula>
    </cfRule>
  </conditionalFormatting>
  <conditionalFormatting sqref="B788:B792 B795:B804 B807:B825">
    <cfRule type="cellIs" dxfId="1357" priority="1614" stopIfTrue="1" operator="equal">
      <formula>#REF!</formula>
    </cfRule>
  </conditionalFormatting>
  <conditionalFormatting sqref="A484">
    <cfRule type="cellIs" dxfId="1356" priority="1613" stopIfTrue="1" operator="equal">
      <formula>#REF!</formula>
    </cfRule>
  </conditionalFormatting>
  <conditionalFormatting sqref="A789:A792 A822 A754:A777 A795:A800 A567:A569 A344:A360 A366:A392">
    <cfRule type="cellIs" dxfId="1355" priority="1612" stopIfTrue="1" operator="equal">
      <formula>#REF!</formula>
    </cfRule>
  </conditionalFormatting>
  <conditionalFormatting sqref="A332">
    <cfRule type="cellIs" dxfId="1354" priority="1611" stopIfTrue="1" operator="equal">
      <formula>#REF!</formula>
    </cfRule>
  </conditionalFormatting>
  <conditionalFormatting sqref="A305">
    <cfRule type="cellIs" dxfId="1353" priority="1610" stopIfTrue="1" operator="equal">
      <formula>#REF!</formula>
    </cfRule>
  </conditionalFormatting>
  <conditionalFormatting sqref="B721:B725 B752:B753 B789:B792 B795:B804 B807:B824 B567:B569 B72 B84">
    <cfRule type="cellIs" dxfId="1352" priority="1609" stopIfTrue="1" operator="equal">
      <formula>#REF!</formula>
    </cfRule>
  </conditionalFormatting>
  <conditionalFormatting sqref="B787 B599 B627:B628 B657:B658 B688:B689 B539 B568 B374 B220 B263">
    <cfRule type="cellIs" dxfId="1351" priority="1608" stopIfTrue="1" operator="equal">
      <formula>#REF!</formula>
    </cfRule>
  </conditionalFormatting>
  <conditionalFormatting sqref="B410:B416 B274:B275 B270:B272 B421:B423 B429:B434 B514:B524 B307:B324 B326:B335 B395:B398 B438:B441 B444:B453 B526:B529 B362:B364 B459:B466 B508:B510 B501:B506 B425:B427 B490:B496 A490:A492 B470:B488 A488">
    <cfRule type="cellIs" dxfId="1350" priority="1607" stopIfTrue="1" operator="equal">
      <formula>A269</formula>
    </cfRule>
  </conditionalFormatting>
  <conditionalFormatting sqref="B830">
    <cfRule type="cellIs" dxfId="1349" priority="1606" stopIfTrue="1" operator="equal">
      <formula>B829</formula>
    </cfRule>
  </conditionalFormatting>
  <conditionalFormatting sqref="B499">
    <cfRule type="cellIs" dxfId="1348" priority="1605" stopIfTrue="1" operator="equal">
      <formula>B495</formula>
    </cfRule>
  </conditionalFormatting>
  <conditionalFormatting sqref="B786:B787">
    <cfRule type="cellIs" dxfId="1347" priority="1604" stopIfTrue="1" operator="equal">
      <formula>#REF!</formula>
    </cfRule>
  </conditionalFormatting>
  <conditionalFormatting sqref="B786:B787">
    <cfRule type="cellIs" dxfId="1346" priority="1603" stopIfTrue="1" operator="equal">
      <formula>#REF!</formula>
    </cfRule>
  </conditionalFormatting>
  <conditionalFormatting sqref="B830">
    <cfRule type="cellIs" dxfId="1345" priority="1602" stopIfTrue="1" operator="equal">
      <formula>B62179</formula>
    </cfRule>
  </conditionalFormatting>
  <conditionalFormatting sqref="B830">
    <cfRule type="cellIs" dxfId="1344" priority="1601" stopIfTrue="1" operator="equal">
      <formula>B62159</formula>
    </cfRule>
  </conditionalFormatting>
  <conditionalFormatting sqref="B830">
    <cfRule type="cellIs" dxfId="1343" priority="1600" stopIfTrue="1" operator="equal">
      <formula>B62155</formula>
    </cfRule>
  </conditionalFormatting>
  <conditionalFormatting sqref="B830">
    <cfRule type="cellIs" dxfId="1342" priority="1599" stopIfTrue="1" operator="equal">
      <formula>B62162</formula>
    </cfRule>
  </conditionalFormatting>
  <conditionalFormatting sqref="B830">
    <cfRule type="cellIs" dxfId="1341" priority="1598" stopIfTrue="1" operator="equal">
      <formula>B62189</formula>
    </cfRule>
  </conditionalFormatting>
  <conditionalFormatting sqref="B830">
    <cfRule type="cellIs" dxfId="1340" priority="1597" stopIfTrue="1" operator="equal">
      <formula>B62110</formula>
    </cfRule>
  </conditionalFormatting>
  <conditionalFormatting sqref="B830">
    <cfRule type="cellIs" dxfId="1339" priority="1596" stopIfTrue="1" operator="equal">
      <formula>B62167</formula>
    </cfRule>
  </conditionalFormatting>
  <conditionalFormatting sqref="B830">
    <cfRule type="cellIs" dxfId="1338" priority="1595" stopIfTrue="1" operator="equal">
      <formula>B62190</formula>
    </cfRule>
  </conditionalFormatting>
  <conditionalFormatting sqref="B830">
    <cfRule type="cellIs" dxfId="1337" priority="1594" stopIfTrue="1" operator="equal">
      <formula>B62139</formula>
    </cfRule>
  </conditionalFormatting>
  <conditionalFormatting sqref="B787">
    <cfRule type="cellIs" dxfId="1336" priority="1593" stopIfTrue="1" operator="equal">
      <formula>B786</formula>
    </cfRule>
  </conditionalFormatting>
  <conditionalFormatting sqref="B787">
    <cfRule type="cellIs" dxfId="1335" priority="1592" stopIfTrue="1" operator="equal">
      <formula>B786</formula>
    </cfRule>
  </conditionalFormatting>
  <conditionalFormatting sqref="B787">
    <cfRule type="cellIs" dxfId="1334" priority="1591" stopIfTrue="1" operator="equal">
      <formula>B62374</formula>
    </cfRule>
  </conditionalFormatting>
  <conditionalFormatting sqref="B787 B805:B806 B538 B424:B427 B443:B457 B361:B372 B375:B392 B343:B355 B467:B468 B418:B419">
    <cfRule type="cellIs" dxfId="1333" priority="1590" stopIfTrue="1" operator="equal">
      <formula>B62010</formula>
    </cfRule>
  </conditionalFormatting>
  <conditionalFormatting sqref="B787 B489:B496 B538 B267:B268 B246 B394:B398 B409:B417">
    <cfRule type="cellIs" dxfId="1332" priority="1589" stopIfTrue="1" operator="equal">
      <formula>B61862</formula>
    </cfRule>
  </conditionalFormatting>
  <conditionalFormatting sqref="B787 B264:B266 B273:B275 B256:B261 B250:B254 B443:B453 B538 B627:B628 B567:B568">
    <cfRule type="cellIs" dxfId="1331" priority="1588" stopIfTrue="1" operator="equal">
      <formula>B61894</formula>
    </cfRule>
  </conditionalFormatting>
  <conditionalFormatting sqref="B787 B375:B392 B241:B242 B250:B261 B361:B372 B264:B266">
    <cfRule type="cellIs" dxfId="1330" priority="1587" stopIfTrue="1" operator="equal">
      <formula>B61873</formula>
    </cfRule>
  </conditionalFormatting>
  <conditionalFormatting sqref="B787 B793:B794 B538 B403:B408 B373 B262 B283 B306:B342 B512:B520">
    <cfRule type="cellIs" dxfId="1329" priority="1586" stopIfTrue="1" operator="equal">
      <formula>B61918</formula>
    </cfRule>
  </conditionalFormatting>
  <conditionalFormatting sqref="B787 B793:B794 B538 B598 B512">
    <cfRule type="cellIs" dxfId="1328" priority="1585" stopIfTrue="1" operator="equal">
      <formula>B62148</formula>
    </cfRule>
  </conditionalFormatting>
  <conditionalFormatting sqref="B787 B805:B806 B538 B361:B372 B244:B245 B280:B282 B343:B355">
    <cfRule type="cellIs" dxfId="1327" priority="1584" stopIfTrue="1" operator="equal">
      <formula>B61883</formula>
    </cfRule>
  </conditionalFormatting>
  <conditionalFormatting sqref="B787 B538 B356:B360 B420:B423 B567:B569 B657:B658">
    <cfRule type="cellIs" dxfId="1326" priority="1583" stopIfTrue="1" operator="equal">
      <formula>B62022</formula>
    </cfRule>
  </conditionalFormatting>
  <conditionalFormatting sqref="B825">
    <cfRule type="cellIs" dxfId="1325" priority="1582" stopIfTrue="1" operator="equal">
      <formula>B62112</formula>
    </cfRule>
  </conditionalFormatting>
  <conditionalFormatting sqref="B729:B730">
    <cfRule type="cellIs" dxfId="1324" priority="1581" stopIfTrue="1" operator="equal">
      <formula>B726</formula>
    </cfRule>
  </conditionalFormatting>
  <conditionalFormatting sqref="B215">
    <cfRule type="cellIs" dxfId="1323" priority="1580" stopIfTrue="1" operator="equal">
      <formula>B214</formula>
    </cfRule>
  </conditionalFormatting>
  <conditionalFormatting sqref="A83">
    <cfRule type="cellIs" dxfId="1322" priority="1579" stopIfTrue="1" operator="equal">
      <formula>A82</formula>
    </cfRule>
  </conditionalFormatting>
  <conditionalFormatting sqref="B507">
    <cfRule type="cellIs" dxfId="1321" priority="1577" stopIfTrue="1" operator="equal">
      <formula>B502</formula>
    </cfRule>
  </conditionalFormatting>
  <conditionalFormatting sqref="B728:B730">
    <cfRule type="cellIs" dxfId="1320" priority="1576" stopIfTrue="1" operator="equal">
      <formula>B726</formula>
    </cfRule>
  </conditionalFormatting>
  <conditionalFormatting sqref="B220">
    <cfRule type="cellIs" dxfId="1319" priority="1575" stopIfTrue="1" operator="equal">
      <formula>B216</formula>
    </cfRule>
  </conditionalFormatting>
  <conditionalFormatting sqref="B220">
    <cfRule type="cellIs" dxfId="1318" priority="1574" stopIfTrue="1" operator="equal">
      <formula>B61312</formula>
    </cfRule>
  </conditionalFormatting>
  <conditionalFormatting sqref="B220">
    <cfRule type="cellIs" dxfId="1317" priority="1573" stopIfTrue="1" operator="equal">
      <formula>B61392</formula>
    </cfRule>
  </conditionalFormatting>
  <conditionalFormatting sqref="B220">
    <cfRule type="cellIs" dxfId="1316" priority="1572" stopIfTrue="1" operator="equal">
      <formula>B61341</formula>
    </cfRule>
  </conditionalFormatting>
  <conditionalFormatting sqref="B220">
    <cfRule type="cellIs" dxfId="1315" priority="1571" stopIfTrue="1" operator="equal">
      <formula>B61369</formula>
    </cfRule>
  </conditionalFormatting>
  <conditionalFormatting sqref="B220">
    <cfRule type="cellIs" dxfId="1314" priority="1570" stopIfTrue="1" operator="equal">
      <formula>B61357</formula>
    </cfRule>
  </conditionalFormatting>
  <conditionalFormatting sqref="B220">
    <cfRule type="cellIs" dxfId="1313" priority="1569" stopIfTrue="1" operator="equal">
      <formula>B61381</formula>
    </cfRule>
  </conditionalFormatting>
  <conditionalFormatting sqref="B220">
    <cfRule type="cellIs" dxfId="1312" priority="1568" stopIfTrue="1" operator="equal">
      <formula>B61361</formula>
    </cfRule>
  </conditionalFormatting>
  <conditionalFormatting sqref="B220">
    <cfRule type="cellIs" dxfId="1311" priority="1567" stopIfTrue="1" operator="equal">
      <formula>B61364</formula>
    </cfRule>
  </conditionalFormatting>
  <conditionalFormatting sqref="B220">
    <cfRule type="cellIs" dxfId="1310" priority="1566" stopIfTrue="1" operator="equal">
      <formula>B61391</formula>
    </cfRule>
  </conditionalFormatting>
  <conditionalFormatting sqref="B793:B794 B247:B248 B284:B301 B512">
    <cfRule type="cellIs" dxfId="1309" priority="1565" stopIfTrue="1" operator="equal">
      <formula>B61899</formula>
    </cfRule>
  </conditionalFormatting>
  <conditionalFormatting sqref="B525 B530">
    <cfRule type="cellIs" dxfId="1308" priority="1564" stopIfTrue="1" operator="equal">
      <formula>B523</formula>
    </cfRule>
  </conditionalFormatting>
  <conditionalFormatting sqref="B538">
    <cfRule type="cellIs" dxfId="1307" priority="1563" stopIfTrue="1" operator="equal">
      <formula>B62125</formula>
    </cfRule>
  </conditionalFormatting>
  <conditionalFormatting sqref="B825">
    <cfRule type="cellIs" dxfId="1306" priority="1562" stopIfTrue="1" operator="equal">
      <formula>B62084</formula>
    </cfRule>
  </conditionalFormatting>
  <conditionalFormatting sqref="B456:B457 B467:B468 B424:B427 B247:B248 B230:B231 B243 B269:B272 B279">
    <cfRule type="cellIs" dxfId="1305" priority="1561" stopIfTrue="1" operator="equal">
      <formula>B61848</formula>
    </cfRule>
  </conditionalFormatting>
  <conditionalFormatting sqref="B442 B246 B264:B268 B250:B261 B241:B242">
    <cfRule type="cellIs" dxfId="1304" priority="1560" stopIfTrue="1" operator="equal">
      <formula>B61861</formula>
    </cfRule>
  </conditionalFormatting>
  <conditionalFormatting sqref="B513:B520 B276:B278 B336:B342 B408 B232:B240 B373">
    <cfRule type="cellIs" dxfId="1303" priority="1559" stopIfTrue="1" operator="equal">
      <formula>B61843</formula>
    </cfRule>
  </conditionalFormatting>
  <conditionalFormatting sqref="B788">
    <cfRule type="cellIs" dxfId="1302" priority="1558" stopIfTrue="1" operator="equal">
      <formula>B62071</formula>
    </cfRule>
  </conditionalFormatting>
  <conditionalFormatting sqref="B825">
    <cfRule type="cellIs" dxfId="1301" priority="1557" stopIfTrue="1" operator="equal">
      <formula>B62115</formula>
    </cfRule>
  </conditionalFormatting>
  <conditionalFormatting sqref="B825">
    <cfRule type="cellIs" dxfId="1300" priority="1556" stopIfTrue="1" operator="equal">
      <formula>B62064</formula>
    </cfRule>
  </conditionalFormatting>
  <conditionalFormatting sqref="B825">
    <cfRule type="cellIs" dxfId="1299" priority="1555" stopIfTrue="1" operator="equal">
      <formula>B62035</formula>
    </cfRule>
  </conditionalFormatting>
  <conditionalFormatting sqref="B569 B241:B242 B598">
    <cfRule type="cellIs" dxfId="1298" priority="1554" stopIfTrue="1" operator="equal">
      <formula>B61884</formula>
    </cfRule>
  </conditionalFormatting>
  <conditionalFormatting sqref="B825">
    <cfRule type="cellIs" dxfId="1297" priority="1553" stopIfTrue="1" operator="equal">
      <formula>B62087</formula>
    </cfRule>
  </conditionalFormatting>
  <conditionalFormatting sqref="B525:B526 B250:B262 B361:B372 B264:B266 B343:B355 B375:B392">
    <cfRule type="cellIs" dxfId="1296" priority="1552" stopIfTrue="1" operator="equal">
      <formula>B61905</formula>
    </cfRule>
  </conditionalFormatting>
  <conditionalFormatting sqref="B500:B506 B489:B496 B394:B398 B262 B273:B275">
    <cfRule type="cellIs" dxfId="1295" priority="1551" stopIfTrue="1" operator="equal">
      <formula>B61907</formula>
    </cfRule>
  </conditionalFormatting>
  <conditionalFormatting sqref="B280:B281 B283:B301">
    <cfRule type="cellIs" dxfId="1294" priority="1550" stopIfTrue="1" operator="equal">
      <formula>B61909</formula>
    </cfRule>
  </conditionalFormatting>
  <conditionalFormatting sqref="B500:B506 B489:B496 B336:B342 B394:B417 B373">
    <cfRule type="cellIs" dxfId="1293" priority="1549" stopIfTrue="1" operator="equal">
      <formula>B62004</formula>
    </cfRule>
  </conditionalFormatting>
  <conditionalFormatting sqref="B825">
    <cfRule type="cellIs" dxfId="1292" priority="1547" stopIfTrue="1" operator="equal">
      <formula>B62080</formula>
    </cfRule>
  </conditionalFormatting>
  <conditionalFormatting sqref="B786:B787">
    <cfRule type="cellIs" dxfId="1291" priority="1546" stopIfTrue="1" operator="equal">
      <formula>B62076</formula>
    </cfRule>
  </conditionalFormatting>
  <conditionalFormatting sqref="B825">
    <cfRule type="cellIs" dxfId="1290" priority="1545" stopIfTrue="1" operator="equal">
      <formula>B62114</formula>
    </cfRule>
  </conditionalFormatting>
  <conditionalFormatting sqref="B222">
    <cfRule type="cellIs" dxfId="1289" priority="1544" stopIfTrue="1" operator="equal">
      <formula>B221</formula>
    </cfRule>
  </conditionalFormatting>
  <conditionalFormatting sqref="A331">
    <cfRule type="cellIs" dxfId="1288" priority="1543" stopIfTrue="1" operator="equal">
      <formula>A59865</formula>
    </cfRule>
  </conditionalFormatting>
  <conditionalFormatting sqref="A330">
    <cfRule type="cellIs" dxfId="1287" priority="1542" stopIfTrue="1" operator="equal">
      <formula>A59865</formula>
    </cfRule>
  </conditionalFormatting>
  <conditionalFormatting sqref="A329:A335">
    <cfRule type="cellIs" dxfId="1286" priority="1541" stopIfTrue="1" operator="equal">
      <formula>A60291</formula>
    </cfRule>
  </conditionalFormatting>
  <conditionalFormatting sqref="B525:B526 B458:B466 B375:B393 B337:B355 B361:B373 B420:B423">
    <cfRule type="cellIs" dxfId="1285" priority="1540" stopIfTrue="1" operator="equal">
      <formula>B61999</formula>
    </cfRule>
  </conditionalFormatting>
  <conditionalFormatting sqref="B521:B524 B356:B360 B336:B342 B284:B305 B408 B373">
    <cfRule type="cellIs" dxfId="1284" priority="1539" stopIfTrue="1" operator="equal">
      <formula>B61964</formula>
    </cfRule>
  </conditionalFormatting>
  <conditionalFormatting sqref="B521:B524">
    <cfRule type="cellIs" dxfId="1283" priority="1538" stopIfTrue="1" operator="equal">
      <formula>B62189</formula>
    </cfRule>
  </conditionalFormatting>
  <conditionalFormatting sqref="B521:B524 B507:B510 B399:B408 B373">
    <cfRule type="cellIs" dxfId="1282" priority="1537" stopIfTrue="1" operator="equal">
      <formula>B62064</formula>
    </cfRule>
  </conditionalFormatting>
  <conditionalFormatting sqref="B525:B526">
    <cfRule type="cellIs" dxfId="1281" priority="1536" stopIfTrue="1" operator="equal">
      <formula>B62164</formula>
    </cfRule>
  </conditionalFormatting>
  <conditionalFormatting sqref="B525:B526 B284:B301 B361:B372 B343:B355 B375:B392">
    <cfRule type="cellIs" dxfId="1280" priority="1535" stopIfTrue="1" operator="equal">
      <formula>B61963</formula>
    </cfRule>
  </conditionalFormatting>
  <conditionalFormatting sqref="B525:B526">
    <cfRule type="cellIs" dxfId="1279" priority="1534" stopIfTrue="1" operator="equal">
      <formula>B62192</formula>
    </cfRule>
  </conditionalFormatting>
  <conditionalFormatting sqref="B515:B526 B336:B355 B399:B408 B365:B373">
    <cfRule type="cellIs" dxfId="1278" priority="1533" stopIfTrue="1" operator="equal">
      <formula>B62026</formula>
    </cfRule>
  </conditionalFormatting>
  <conditionalFormatting sqref="B805:B806">
    <cfRule type="cellIs" dxfId="1277" priority="1532" stopIfTrue="1" operator="equal">
      <formula>B62467</formula>
    </cfRule>
  </conditionalFormatting>
  <conditionalFormatting sqref="B418:B419">
    <cfRule type="cellIs" dxfId="1276" priority="1531" stopIfTrue="1" operator="equal">
      <formula>B62062</formula>
    </cfRule>
  </conditionalFormatting>
  <conditionalFormatting sqref="B521:B524">
    <cfRule type="cellIs" dxfId="1275" priority="1530" stopIfTrue="1" operator="equal">
      <formula>B62132</formula>
    </cfRule>
  </conditionalFormatting>
  <conditionalFormatting sqref="B525:B526 B273:B275 B279 B365:B372 B375:B392 B220:B231">
    <cfRule type="cellIs" dxfId="1274" priority="1529" stopIfTrue="1" operator="equal">
      <formula>B61830</formula>
    </cfRule>
  </conditionalFormatting>
  <conditionalFormatting sqref="B232:B240 B243 B269:B278">
    <cfRule type="cellIs" dxfId="1273" priority="1528" stopIfTrue="1" operator="equal">
      <formula>B61846</formula>
    </cfRule>
  </conditionalFormatting>
  <conditionalFormatting sqref="B525:B526 B375:B392 B442">
    <cfRule type="cellIs" dxfId="1272" priority="1527" stopIfTrue="1" operator="equal">
      <formula>B62064</formula>
    </cfRule>
  </conditionalFormatting>
  <conditionalFormatting sqref="B538">
    <cfRule type="cellIs" dxfId="1271" priority="1526" stopIfTrue="1" operator="equal">
      <formula>B62170</formula>
    </cfRule>
  </conditionalFormatting>
  <conditionalFormatting sqref="B507:B510 B428:B434 B418:B419 B436:B441 B443:B453">
    <cfRule type="cellIs" dxfId="1270" priority="1525" stopIfTrue="1" operator="equal">
      <formula>B62082</formula>
    </cfRule>
  </conditionalFormatting>
  <conditionalFormatting sqref="B264:B266 B250:B261">
    <cfRule type="cellIs" dxfId="1269" priority="1524" stopIfTrue="1" operator="equal">
      <formula>B61825</formula>
    </cfRule>
  </conditionalFormatting>
  <conditionalFormatting sqref="B507:B510 B230:B240 B263 B627:B628">
    <cfRule type="cellIs" dxfId="1268" priority="1523" stopIfTrue="1" operator="equal">
      <formula>B61871</formula>
    </cfRule>
  </conditionalFormatting>
  <conditionalFormatting sqref="B513:B520 B598 B356:B360 B399:B408 B373 B443:B453 B419">
    <cfRule type="cellIs" dxfId="1267" priority="1522" stopIfTrue="1" operator="equal">
      <formula>B62016</formula>
    </cfRule>
  </conditionalFormatting>
  <conditionalFormatting sqref="B475:B476">
    <cfRule type="cellIs" dxfId="1266" priority="1521" stopIfTrue="1" operator="equal">
      <formula>B474</formula>
    </cfRule>
  </conditionalFormatting>
  <conditionalFormatting sqref="B816:B820">
    <cfRule type="cellIs" dxfId="1265" priority="1520" stopIfTrue="1" operator="equal">
      <formula>B62593</formula>
    </cfRule>
  </conditionalFormatting>
  <conditionalFormatting sqref="B513:B514">
    <cfRule type="cellIs" dxfId="1264" priority="1519" stopIfTrue="1" operator="equal">
      <formula>B62203</formula>
    </cfRule>
  </conditionalFormatting>
  <conditionalFormatting sqref="B793:B794 B512">
    <cfRule type="cellIs" dxfId="1263" priority="1518" stopIfTrue="1" operator="equal">
      <formula>B62188</formula>
    </cfRule>
  </conditionalFormatting>
  <conditionalFormatting sqref="B475:B476">
    <cfRule type="cellIs" dxfId="1262" priority="1517" stopIfTrue="1" operator="equal">
      <formula>B62217</formula>
    </cfRule>
  </conditionalFormatting>
  <conditionalFormatting sqref="B475:B476">
    <cfRule type="cellIs" dxfId="1261" priority="1516" stopIfTrue="1" operator="equal">
      <formula>B62228</formula>
    </cfRule>
  </conditionalFormatting>
  <conditionalFormatting sqref="B475:B476">
    <cfRule type="cellIs" dxfId="1260" priority="1515" stopIfTrue="1" operator="equal">
      <formula>B62205</formula>
    </cfRule>
  </conditionalFormatting>
  <conditionalFormatting sqref="B807:B809">
    <cfRule type="cellIs" dxfId="1259" priority="1514" stopIfTrue="1" operator="equal">
      <formula>B62564</formula>
    </cfRule>
  </conditionalFormatting>
  <conditionalFormatting sqref="B475:B476">
    <cfRule type="cellIs" dxfId="1258" priority="1513" stopIfTrue="1" operator="equal">
      <formula>B62193</formula>
    </cfRule>
  </conditionalFormatting>
  <conditionalFormatting sqref="B793:B794 B232:B240 B276:B278 B220:B229 B512">
    <cfRule type="cellIs" dxfId="1257" priority="1512" stopIfTrue="1" operator="equal">
      <formula>B61827</formula>
    </cfRule>
  </conditionalFormatting>
  <conditionalFormatting sqref="B511 B627:B628 B220:B229">
    <cfRule type="cellIs" dxfId="1256" priority="1511" stopIfTrue="1" operator="equal">
      <formula>B61857</formula>
    </cfRule>
  </conditionalFormatting>
  <conditionalFormatting sqref="B393 B403:B407 B267:B268 B279:B281 B336:B342 B230:B231 B246 B373 B598 B515:B524">
    <cfRule type="cellIs" dxfId="1255" priority="1510" stopIfTrue="1" operator="equal">
      <formula>B61870</formula>
    </cfRule>
  </conditionalFormatting>
  <conditionalFormatting sqref="B436:B441">
    <cfRule type="cellIs" dxfId="1254" priority="1509" stopIfTrue="1" operator="equal">
      <formula>B62112</formula>
    </cfRule>
  </conditionalFormatting>
  <conditionalFormatting sqref="B567:B568">
    <cfRule type="cellIs" dxfId="1253" priority="1508" stopIfTrue="1" operator="equal">
      <formula>B62234</formula>
    </cfRule>
  </conditionalFormatting>
  <conditionalFormatting sqref="B511">
    <cfRule type="cellIs" dxfId="1252" priority="1507" stopIfTrue="1" operator="equal">
      <formula>B62171</formula>
    </cfRule>
  </conditionalFormatting>
  <conditionalFormatting sqref="B793:B794">
    <cfRule type="cellIs" dxfId="1251" priority="1506" stopIfTrue="1" operator="equal">
      <formula>B62457</formula>
    </cfRule>
  </conditionalFormatting>
  <conditionalFormatting sqref="B688:B689">
    <cfRule type="cellIs" dxfId="1250" priority="1505" stopIfTrue="1" operator="equal">
      <formula>B62332</formula>
    </cfRule>
  </conditionalFormatting>
  <conditionalFormatting sqref="B793:B794 B805:B806 B343:B355 B361:B372 B375:B392 B525:B526">
    <cfRule type="cellIs" dxfId="1249" priority="1504" stopIfTrue="1" operator="equal">
      <formula>B62002</formula>
    </cfRule>
  </conditionalFormatting>
  <conditionalFormatting sqref="B507:B510 B442 B284:B301 B420:B423">
    <cfRule type="cellIs" dxfId="1248" priority="1502" stopIfTrue="1" operator="equal">
      <formula>B61953</formula>
    </cfRule>
  </conditionalFormatting>
  <conditionalFormatting sqref="B657:B658 B232:B242 B276:B278 B263 B458:B466">
    <cfRule type="cellIs" dxfId="1247" priority="1501" stopIfTrue="1" operator="equal">
      <formula>B61874</formula>
    </cfRule>
  </conditionalFormatting>
  <conditionalFormatting sqref="B280:B281 B241:B242">
    <cfRule type="cellIs" dxfId="1246" priority="1500" stopIfTrue="1" operator="equal">
      <formula>B61853</formula>
    </cfRule>
  </conditionalFormatting>
  <conditionalFormatting sqref="B500:B506 B469:B496 B394:B398 B373">
    <cfRule type="cellIs" dxfId="1245" priority="1499" stopIfTrue="1" operator="equal">
      <formula>B62058</formula>
    </cfRule>
  </conditionalFormatting>
  <conditionalFormatting sqref="B569">
    <cfRule type="cellIs" dxfId="1244" priority="1498" stopIfTrue="1" operator="equal">
      <formula>B62224</formula>
    </cfRule>
  </conditionalFormatting>
  <conditionalFormatting sqref="B688:B689">
    <cfRule type="cellIs" dxfId="1243" priority="1497" stopIfTrue="1" operator="equal">
      <formula>B62367</formula>
    </cfRule>
  </conditionalFormatting>
  <conditionalFormatting sqref="B515:B520">
    <cfRule type="cellIs" dxfId="1242" priority="1496" stopIfTrue="1" operator="equal">
      <formula>B62183</formula>
    </cfRule>
  </conditionalFormatting>
  <conditionalFormatting sqref="B513:B514">
    <cfRule type="cellIs" dxfId="1241" priority="1495" stopIfTrue="1" operator="equal">
      <formula>B62153</formula>
    </cfRule>
  </conditionalFormatting>
  <conditionalFormatting sqref="B567:B568">
    <cfRule type="cellIs" dxfId="1240" priority="1494" stopIfTrue="1" operator="equal">
      <formula>B62223</formula>
    </cfRule>
  </conditionalFormatting>
  <conditionalFormatting sqref="B521:B524">
    <cfRule type="cellIs" dxfId="1239" priority="1493" stopIfTrue="1" operator="equal">
      <formula>B62181</formula>
    </cfRule>
  </conditionalFormatting>
  <conditionalFormatting sqref="B793:B794 B512 B420:B423">
    <cfRule type="cellIs" dxfId="1238" priority="1492" stopIfTrue="1" operator="equal">
      <formula>B62106</formula>
    </cfRule>
  </conditionalFormatting>
  <conditionalFormatting sqref="B489:B496 B443:B453 B394:B398">
    <cfRule type="cellIs" dxfId="1237" priority="1491" stopIfTrue="1" operator="equal">
      <formula>B62089</formula>
    </cfRule>
  </conditionalFormatting>
  <conditionalFormatting sqref="B567:B568">
    <cfRule type="cellIs" dxfId="1236" priority="1490" stopIfTrue="1" operator="equal">
      <formula>B62203</formula>
    </cfRule>
  </conditionalFormatting>
  <conditionalFormatting sqref="B805:B806">
    <cfRule type="cellIs" dxfId="1235" priority="1489" stopIfTrue="1" operator="equal">
      <formula>B62484</formula>
    </cfRule>
  </conditionalFormatting>
  <conditionalFormatting sqref="B500:B506 B489:B496 B409:B417 B394:B398">
    <cfRule type="cellIs" dxfId="1234" priority="1488" stopIfTrue="1" operator="equal">
      <formula>B62090</formula>
    </cfRule>
  </conditionalFormatting>
  <conditionalFormatting sqref="B805:B806">
    <cfRule type="cellIs" dxfId="1233" priority="1487" stopIfTrue="1" operator="equal">
      <formula>B62460</formula>
    </cfRule>
  </conditionalFormatting>
  <conditionalFormatting sqref="B511 B343:B355 B442 B375:B392 B361:B372">
    <cfRule type="cellIs" dxfId="1232" priority="1486" stopIfTrue="1" operator="equal">
      <formula>B62020</formula>
    </cfRule>
  </conditionalFormatting>
  <conditionalFormatting sqref="B511 B356:B360">
    <cfRule type="cellIs" dxfId="1231" priority="1485" stopIfTrue="1" operator="equal">
      <formula>B62044</formula>
    </cfRule>
  </conditionalFormatting>
  <conditionalFormatting sqref="B515:B520">
    <cfRule type="cellIs" dxfId="1230" priority="1484" stopIfTrue="1" operator="equal">
      <formula>B62195</formula>
    </cfRule>
  </conditionalFormatting>
  <conditionalFormatting sqref="B569 B511 B499:B506 B442 B394:B398 B409:B417 B469:B496">
    <cfRule type="cellIs" dxfId="1229" priority="1483" stopIfTrue="1" operator="equal">
      <formula>B62059</formula>
    </cfRule>
  </conditionalFormatting>
  <conditionalFormatting sqref="B521:B524">
    <cfRule type="cellIs" dxfId="1228" priority="1482" stopIfTrue="1" operator="equal">
      <formula>B62177</formula>
    </cfRule>
  </conditionalFormatting>
  <conditionalFormatting sqref="B786:B787">
    <cfRule type="cellIs" dxfId="1227" priority="1481" stopIfTrue="1" operator="equal">
      <formula>B62068</formula>
    </cfRule>
  </conditionalFormatting>
  <conditionalFormatting sqref="B825">
    <cfRule type="cellIs" dxfId="1226" priority="1480" stopIfTrue="1" operator="equal">
      <formula>B62104</formula>
    </cfRule>
  </conditionalFormatting>
  <conditionalFormatting sqref="B825">
    <cfRule type="cellIs" dxfId="1225" priority="1479" stopIfTrue="1" operator="equal">
      <formula>B62101</formula>
    </cfRule>
  </conditionalFormatting>
  <conditionalFormatting sqref="B337:B342 B373 B262">
    <cfRule type="cellIs" dxfId="1224" priority="1478" stopIfTrue="1" operator="equal">
      <formula>B61895</formula>
    </cfRule>
  </conditionalFormatting>
  <conditionalFormatting sqref="B267:B268">
    <cfRule type="cellIs" dxfId="1223" priority="1477" stopIfTrue="1" operator="equal">
      <formula>B61838</formula>
    </cfRule>
  </conditionalFormatting>
  <conditionalFormatting sqref="B280:B281">
    <cfRule type="cellIs" dxfId="1222" priority="1476" stopIfTrue="1" operator="equal">
      <formula>B61869</formula>
    </cfRule>
  </conditionalFormatting>
  <conditionalFormatting sqref="B657:B658 B420:B423 B283 B599">
    <cfRule type="cellIs" dxfId="1221" priority="1475" stopIfTrue="1" operator="equal">
      <formula>B61929</formula>
    </cfRule>
  </conditionalFormatting>
  <conditionalFormatting sqref="J273:J275 B643:B647">
    <cfRule type="cellIs" dxfId="1220" priority="1474" stopIfTrue="1" operator="equal">
      <formula>B259</formula>
    </cfRule>
  </conditionalFormatting>
  <conditionalFormatting sqref="J273:J275 B652:B654">
    <cfRule type="cellIs" dxfId="1219" priority="1473" stopIfTrue="1" operator="equal">
      <formula>B258</formula>
    </cfRule>
  </conditionalFormatting>
  <conditionalFormatting sqref="J269:J272">
    <cfRule type="cellIs" dxfId="1218" priority="1472" stopIfTrue="1" operator="equal">
      <formula>J259</formula>
    </cfRule>
  </conditionalFormatting>
  <conditionalFormatting sqref="J269:J272">
    <cfRule type="cellIs" dxfId="1217" priority="1471" stopIfTrue="1" operator="equal">
      <formula>J258</formula>
    </cfRule>
  </conditionalFormatting>
  <conditionalFormatting sqref="B511">
    <cfRule type="cellIs" dxfId="1216" priority="1470" stopIfTrue="1" operator="equal">
      <formula>B502</formula>
    </cfRule>
  </conditionalFormatting>
  <conditionalFormatting sqref="B306:B335">
    <cfRule type="cellIs" dxfId="1215" priority="1469" stopIfTrue="1" operator="equal">
      <formula>B61939</formula>
    </cfRule>
  </conditionalFormatting>
  <conditionalFormatting sqref="B500:B506">
    <cfRule type="cellIs" dxfId="1214" priority="1468" stopIfTrue="1" operator="equal">
      <formula>B62116</formula>
    </cfRule>
  </conditionalFormatting>
  <conditionalFormatting sqref="B458:B466 B279 B230:B231">
    <cfRule type="cellIs" dxfId="1213" priority="1467" stopIfTrue="1" operator="equal">
      <formula>B61843</formula>
    </cfRule>
  </conditionalFormatting>
  <conditionalFormatting sqref="B306:B335 B264:B266 B250:B261">
    <cfRule type="cellIs" dxfId="1212" priority="1466" stopIfTrue="1" operator="equal">
      <formula>B61854</formula>
    </cfRule>
  </conditionalFormatting>
  <conditionalFormatting sqref="B409:B416">
    <cfRule type="cellIs" dxfId="1211" priority="1465" stopIfTrue="1" operator="equal">
      <formula>B62054</formula>
    </cfRule>
  </conditionalFormatting>
  <conditionalFormatting sqref="B281">
    <cfRule type="cellIs" dxfId="1210" priority="1464" stopIfTrue="1" operator="equal">
      <formula>B61853</formula>
    </cfRule>
  </conditionalFormatting>
  <conditionalFormatting sqref="B393 B280:B281 B262">
    <cfRule type="cellIs" dxfId="1209" priority="1463" stopIfTrue="1" operator="equal">
      <formula>B61867</formula>
    </cfRule>
  </conditionalFormatting>
  <conditionalFormatting sqref="B681:B685 J276:J278 B589:B591">
    <cfRule type="cellIs" dxfId="1208" priority="1462" stopIfTrue="1" operator="equal">
      <formula>B259</formula>
    </cfRule>
  </conditionalFormatting>
  <conditionalFormatting sqref="J281">
    <cfRule type="cellIs" dxfId="1207" priority="1461" stopIfTrue="1" operator="equal">
      <formula>J276</formula>
    </cfRule>
  </conditionalFormatting>
  <conditionalFormatting sqref="J281">
    <cfRule type="cellIs" dxfId="1206" priority="1460" stopIfTrue="1" operator="equal">
      <formula>J276</formula>
    </cfRule>
  </conditionalFormatting>
  <conditionalFormatting sqref="J281">
    <cfRule type="cellIs" dxfId="1205" priority="1459" stopIfTrue="1" operator="equal">
      <formula>J275</formula>
    </cfRule>
  </conditionalFormatting>
  <conditionalFormatting sqref="B825">
    <cfRule type="cellIs" dxfId="1204" priority="1458" stopIfTrue="1" operator="equal">
      <formula>B62111</formula>
    </cfRule>
  </conditionalFormatting>
  <conditionalFormatting sqref="B273:B275">
    <cfRule type="cellIs" dxfId="1203" priority="1457" stopIfTrue="1" operator="equal">
      <formula>B61838</formula>
    </cfRule>
  </conditionalFormatting>
  <conditionalFormatting sqref="B269:B272">
    <cfRule type="cellIs" dxfId="1202" priority="1456" stopIfTrue="1" operator="equal">
      <formula>B61838</formula>
    </cfRule>
  </conditionalFormatting>
  <conditionalFormatting sqref="B302:B305 B244:B246 B267:B268">
    <cfRule type="cellIs" dxfId="1201" priority="1455" stopIfTrue="1" operator="equal">
      <formula>B61894</formula>
    </cfRule>
  </conditionalFormatting>
  <conditionalFormatting sqref="B786:B787">
    <cfRule type="cellIs" dxfId="1200" priority="1454" stopIfTrue="1" operator="equal">
      <formula>B62064</formula>
    </cfRule>
  </conditionalFormatting>
  <conditionalFormatting sqref="B569 B220:B229 B243 B269:B272">
    <cfRule type="cellIs" dxfId="1199" priority="1452" stopIfTrue="1" operator="equal">
      <formula>B61858</formula>
    </cfRule>
  </conditionalFormatting>
  <conditionalFormatting sqref="B280:B281">
    <cfRule type="cellIs" dxfId="1198" priority="1451" stopIfTrue="1" operator="equal">
      <formula>B61840</formula>
    </cfRule>
  </conditionalFormatting>
  <conditionalFormatting sqref="B825">
    <cfRule type="cellIs" dxfId="1197" priority="1450" stopIfTrue="1" operator="equal">
      <formula>B62077</formula>
    </cfRule>
  </conditionalFormatting>
  <conditionalFormatting sqref="B786:B787">
    <cfRule type="cellIs" dxfId="1196" priority="1449" stopIfTrue="1" operator="equal">
      <formula>B62048</formula>
    </cfRule>
  </conditionalFormatting>
  <conditionalFormatting sqref="B469:B496 B375:B398 B409:B417 B343:B372 B306:B335 B500:B510 B627:B628">
    <cfRule type="cellIs" dxfId="1195" priority="1448" stopIfTrue="1" operator="equal">
      <formula>B61967</formula>
    </cfRule>
  </conditionalFormatting>
  <conditionalFormatting sqref="B825">
    <cfRule type="cellIs" dxfId="1194" priority="1447" stopIfTrue="1" operator="equal">
      <formula>B62092</formula>
    </cfRule>
  </conditionalFormatting>
  <conditionalFormatting sqref="B283">
    <cfRule type="cellIs" dxfId="1193" priority="1446" stopIfTrue="1" operator="equal">
      <formula>B61860</formula>
    </cfRule>
  </conditionalFormatting>
  <conditionalFormatting sqref="B428:B434 B243 B436:B441 B269:B272">
    <cfRule type="cellIs" dxfId="1192" priority="1445" stopIfTrue="1" operator="equal">
      <formula>B61891</formula>
    </cfRule>
  </conditionalFormatting>
  <conditionalFormatting sqref="B657:B658 B283 B243 B249">
    <cfRule type="cellIs" dxfId="1191" priority="1444" stopIfTrue="1" operator="equal">
      <formula>B61869</formula>
    </cfRule>
  </conditionalFormatting>
  <conditionalFormatting sqref="B511">
    <cfRule type="cellIs" dxfId="1190" priority="1443" stopIfTrue="1" operator="equal">
      <formula>B62119</formula>
    </cfRule>
  </conditionalFormatting>
  <conditionalFormatting sqref="B273:B275 B420:B423">
    <cfRule type="cellIs" dxfId="1189" priority="1442" stopIfTrue="1" operator="equal">
      <formula>B61890</formula>
    </cfRule>
  </conditionalFormatting>
  <conditionalFormatting sqref="B409:B416">
    <cfRule type="cellIs" dxfId="1188" priority="1441" stopIfTrue="1" operator="equal">
      <formula>B62094</formula>
    </cfRule>
  </conditionalFormatting>
  <conditionalFormatting sqref="B688:B689">
    <cfRule type="cellIs" dxfId="1187" priority="1440" stopIfTrue="1" operator="equal">
      <formula>B62356</formula>
    </cfRule>
  </conditionalFormatting>
  <conditionalFormatting sqref="B456:B457 B420:B427 B467:B468">
    <cfRule type="cellIs" dxfId="1186" priority="1439" stopIfTrue="1" operator="equal">
      <formula>B62117</formula>
    </cfRule>
  </conditionalFormatting>
  <conditionalFormatting sqref="B567:B568">
    <cfRule type="cellIs" dxfId="1185" priority="1438" stopIfTrue="1" operator="equal">
      <formula>B62206</formula>
    </cfRule>
  </conditionalFormatting>
  <conditionalFormatting sqref="B356:B360 B302:B305">
    <cfRule type="cellIs" dxfId="1184" priority="1437" stopIfTrue="1" operator="equal">
      <formula>B61960</formula>
    </cfRule>
  </conditionalFormatting>
  <conditionalFormatting sqref="B507:B511 B283:B301">
    <cfRule type="cellIs" dxfId="1183" priority="1436" stopIfTrue="1" operator="equal">
      <formula>B61940</formula>
    </cfRule>
  </conditionalFormatting>
  <conditionalFormatting sqref="B428:B434">
    <cfRule type="cellIs" dxfId="1182" priority="1435" stopIfTrue="1" operator="equal">
      <formula>B62104</formula>
    </cfRule>
  </conditionalFormatting>
  <conditionalFormatting sqref="B513:B514">
    <cfRule type="cellIs" dxfId="1181" priority="1434" stopIfTrue="1" operator="equal">
      <formula>B62181</formula>
    </cfRule>
  </conditionalFormatting>
  <conditionalFormatting sqref="B515:B520">
    <cfRule type="cellIs" dxfId="1180" priority="1433" stopIfTrue="1" operator="equal">
      <formula>B62206</formula>
    </cfRule>
  </conditionalFormatting>
  <conditionalFormatting sqref="B512">
    <cfRule type="cellIs" dxfId="1179" priority="1432" stopIfTrue="1" operator="equal">
      <formula>B62176</formula>
    </cfRule>
  </conditionalFormatting>
  <conditionalFormatting sqref="B513:B514">
    <cfRule type="cellIs" dxfId="1178" priority="1431" stopIfTrue="1" operator="equal">
      <formula>B62193</formula>
    </cfRule>
  </conditionalFormatting>
  <conditionalFormatting sqref="B513:B514">
    <cfRule type="cellIs" dxfId="1177" priority="1430" stopIfTrue="1" operator="equal">
      <formula>B62204</formula>
    </cfRule>
  </conditionalFormatting>
  <conditionalFormatting sqref="B499">
    <cfRule type="cellIs" dxfId="1176" priority="1429" stopIfTrue="1" operator="equal">
      <formula>B62157</formula>
    </cfRule>
  </conditionalFormatting>
  <conditionalFormatting sqref="B456:B457 B424:B434 B436:B441 B467:B468">
    <cfRule type="cellIs" dxfId="1175" priority="1428" stopIfTrue="1" operator="equal">
      <formula>B62122</formula>
    </cfRule>
  </conditionalFormatting>
  <conditionalFormatting sqref="B475:B476">
    <cfRule type="cellIs" dxfId="1174" priority="1427" stopIfTrue="1" operator="equal">
      <formula>B62177</formula>
    </cfRule>
  </conditionalFormatting>
  <conditionalFormatting sqref="B403 B734">
    <cfRule type="cellIs" dxfId="1173" priority="1426" stopIfTrue="1" operator="equal">
      <formula>B397</formula>
    </cfRule>
  </conditionalFormatting>
  <conditionalFormatting sqref="B507:B510">
    <cfRule type="cellIs" dxfId="1172" priority="1425" stopIfTrue="1" operator="equal">
      <formula>B62119</formula>
    </cfRule>
  </conditionalFormatting>
  <conditionalFormatting sqref="B507:B510 B302:B305 B375:B392 B343:B355 B361:B372">
    <cfRule type="cellIs" dxfId="1171" priority="1423" stopIfTrue="1" operator="equal">
      <formula>B61983</formula>
    </cfRule>
  </conditionalFormatting>
  <conditionalFormatting sqref="B403:B407">
    <cfRule type="cellIs" dxfId="1170" priority="1422" stopIfTrue="1" operator="equal">
      <formula>B62083</formula>
    </cfRule>
  </conditionalFormatting>
  <conditionalFormatting sqref="B825">
    <cfRule type="cellIs" dxfId="1169" priority="1421" stopIfTrue="1" operator="equal">
      <formula>B62089</formula>
    </cfRule>
  </conditionalFormatting>
  <conditionalFormatting sqref="B805:B806">
    <cfRule type="cellIs" dxfId="1168" priority="1420" stopIfTrue="1" operator="equal">
      <formula>B62495</formula>
    </cfRule>
  </conditionalFormatting>
  <conditionalFormatting sqref="B805:B806">
    <cfRule type="cellIs" dxfId="1167" priority="1419" stopIfTrue="1" operator="equal">
      <formula>B62415</formula>
    </cfRule>
  </conditionalFormatting>
  <conditionalFormatting sqref="B805:B806">
    <cfRule type="cellIs" dxfId="1166" priority="1418" stopIfTrue="1" operator="equal">
      <formula>B62494</formula>
    </cfRule>
  </conditionalFormatting>
  <conditionalFormatting sqref="B511 B302:B335 B247:B249">
    <cfRule type="cellIs" dxfId="1165" priority="1417" stopIfTrue="1" operator="equal">
      <formula>B61900</formula>
    </cfRule>
  </conditionalFormatting>
  <conditionalFormatting sqref="B825">
    <cfRule type="cellIs" dxfId="1164" priority="1416" stopIfTrue="1" operator="equal">
      <formula>B62885</formula>
    </cfRule>
  </conditionalFormatting>
  <conditionalFormatting sqref="B825">
    <cfRule type="cellIs" dxfId="1163" priority="1415" stopIfTrue="1" operator="equal">
      <formula>B62875</formula>
    </cfRule>
  </conditionalFormatting>
  <conditionalFormatting sqref="B825">
    <cfRule type="cellIs" dxfId="1162" priority="1414" stopIfTrue="1" operator="equal">
      <formula>B62851</formula>
    </cfRule>
  </conditionalFormatting>
  <conditionalFormatting sqref="B825">
    <cfRule type="cellIs" dxfId="1161" priority="1413" stopIfTrue="1" operator="equal">
      <formula>B62858</formula>
    </cfRule>
  </conditionalFormatting>
  <conditionalFormatting sqref="B825">
    <cfRule type="cellIs" dxfId="1160" priority="1412" stopIfTrue="1" operator="equal">
      <formula>B62886</formula>
    </cfRule>
  </conditionalFormatting>
  <conditionalFormatting sqref="B825 B815:B820 B801:B804 B789:B792">
    <cfRule type="cellIs" dxfId="1159" priority="1411" stopIfTrue="1" operator="equal">
      <formula>B62770</formula>
    </cfRule>
  </conditionalFormatting>
  <conditionalFormatting sqref="B825">
    <cfRule type="cellIs" dxfId="1158" priority="1410" stopIfTrue="1" operator="equal">
      <formula>B62855</formula>
    </cfRule>
  </conditionalFormatting>
  <conditionalFormatting sqref="B825">
    <cfRule type="cellIs" dxfId="1157" priority="1409" stopIfTrue="1" operator="equal">
      <formula>B62835</formula>
    </cfRule>
  </conditionalFormatting>
  <conditionalFormatting sqref="B825">
    <cfRule type="cellIs" dxfId="1156" priority="1408" stopIfTrue="1" operator="equal">
      <formula>B62863</formula>
    </cfRule>
  </conditionalFormatting>
  <conditionalFormatting sqref="B788">
    <cfRule type="cellIs" dxfId="1155" priority="1407" stopIfTrue="1" operator="equal">
      <formula>B62088</formula>
    </cfRule>
  </conditionalFormatting>
  <conditionalFormatting sqref="B825">
    <cfRule type="cellIs" dxfId="1154" priority="1406" stopIfTrue="1" operator="equal">
      <formula>B62061</formula>
    </cfRule>
  </conditionalFormatting>
  <conditionalFormatting sqref="B825">
    <cfRule type="cellIs" dxfId="1153" priority="1405" stopIfTrue="1" operator="equal">
      <formula>B62032</formula>
    </cfRule>
  </conditionalFormatting>
  <conditionalFormatting sqref="B807:B809 B801:B804">
    <cfRule type="cellIs" dxfId="1152" priority="1404" stopIfTrue="1" operator="equal">
      <formula>B62770</formula>
    </cfRule>
  </conditionalFormatting>
  <conditionalFormatting sqref="B512">
    <cfRule type="cellIs" dxfId="1151" priority="1403" stopIfTrue="1" operator="equal">
      <formula>B502</formula>
    </cfRule>
  </conditionalFormatting>
  <conditionalFormatting sqref="B657:B658">
    <cfRule type="cellIs" dxfId="1150" priority="1402" stopIfTrue="1" operator="equal">
      <formula>B62334</formula>
    </cfRule>
  </conditionalFormatting>
  <conditionalFormatting sqref="B393">
    <cfRule type="cellIs" dxfId="1149" priority="1401" stopIfTrue="1" operator="equal">
      <formula>B62022</formula>
    </cfRule>
  </conditionalFormatting>
  <conditionalFormatting sqref="B281">
    <cfRule type="cellIs" dxfId="1148" priority="1400" stopIfTrue="1" operator="equal">
      <formula>B61824</formula>
    </cfRule>
  </conditionalFormatting>
  <conditionalFormatting sqref="B403:B407">
    <cfRule type="cellIs" dxfId="1147" priority="1399" stopIfTrue="1" operator="equal">
      <formula>B62014</formula>
    </cfRule>
  </conditionalFormatting>
  <conditionalFormatting sqref="B393 B356:B360 B280:B281">
    <cfRule type="cellIs" dxfId="1146" priority="1398" stopIfTrue="1" operator="equal">
      <formula>B61889</formula>
    </cfRule>
  </conditionalFormatting>
  <conditionalFormatting sqref="B793:B794 B424:B427 B511:B512">
    <cfRule type="cellIs" dxfId="1145" priority="1397" stopIfTrue="1" operator="equal">
      <formula>B62111</formula>
    </cfRule>
  </conditionalFormatting>
  <conditionalFormatting sqref="B393">
    <cfRule type="cellIs" dxfId="1144" priority="1396" stopIfTrue="1" operator="equal">
      <formula>B61982</formula>
    </cfRule>
  </conditionalFormatting>
  <conditionalFormatting sqref="B281">
    <cfRule type="cellIs" dxfId="1143" priority="1395" stopIfTrue="1" operator="equal">
      <formula>B61876</formula>
    </cfRule>
  </conditionalFormatting>
  <conditionalFormatting sqref="B343:B355">
    <cfRule type="cellIs" dxfId="1142" priority="1394" stopIfTrue="1" operator="equal">
      <formula>B61953</formula>
    </cfRule>
  </conditionalFormatting>
  <conditionalFormatting sqref="B499">
    <cfRule type="cellIs" dxfId="1141" priority="1393" stopIfTrue="1" operator="equal">
      <formula>B62161</formula>
    </cfRule>
  </conditionalFormatting>
  <conditionalFormatting sqref="B262 B247:B248">
    <cfRule type="cellIs" dxfId="1140" priority="1392" stopIfTrue="1" operator="equal">
      <formula>B61872</formula>
    </cfRule>
  </conditionalFormatting>
  <conditionalFormatting sqref="B399:B402">
    <cfRule type="cellIs" dxfId="1139" priority="1390" stopIfTrue="1" operator="equal">
      <formula>B398</formula>
    </cfRule>
  </conditionalFormatting>
  <conditionalFormatting sqref="B399:B402">
    <cfRule type="cellIs" dxfId="1138" priority="1389" stopIfTrue="1" operator="equal">
      <formula>B62039</formula>
    </cfRule>
  </conditionalFormatting>
  <conditionalFormatting sqref="B399:B402">
    <cfRule type="cellIs" dxfId="1137" priority="1388" stopIfTrue="1" operator="equal">
      <formula>B62079</formula>
    </cfRule>
  </conditionalFormatting>
  <conditionalFormatting sqref="B375:B392">
    <cfRule type="cellIs" dxfId="1136" priority="1387" stopIfTrue="1" operator="equal">
      <formula>B62065</formula>
    </cfRule>
  </conditionalFormatting>
  <conditionalFormatting sqref="B399:B402">
    <cfRule type="cellIs" dxfId="1135" priority="1386" stopIfTrue="1" operator="equal">
      <formula>B62010</formula>
    </cfRule>
  </conditionalFormatting>
  <conditionalFormatting sqref="B399:B402">
    <cfRule type="cellIs" dxfId="1134" priority="1385" stopIfTrue="1" operator="equal">
      <formula>B62055</formula>
    </cfRule>
  </conditionalFormatting>
  <conditionalFormatting sqref="B627:B628 B243 B262 B269:B272">
    <cfRule type="cellIs" dxfId="1133" priority="1384" stopIfTrue="1" operator="equal">
      <formula>B61864</formula>
    </cfRule>
  </conditionalFormatting>
  <conditionalFormatting sqref="B417">
    <cfRule type="cellIs" dxfId="1132" priority="1383" stopIfTrue="1" operator="equal">
      <formula>B62102</formula>
    </cfRule>
  </conditionalFormatting>
  <conditionalFormatting sqref="B417">
    <cfRule type="cellIs" dxfId="1131" priority="1382" stopIfTrue="1" operator="equal">
      <formula>B62062</formula>
    </cfRule>
  </conditionalFormatting>
  <conditionalFormatting sqref="B500:B506">
    <cfRule type="cellIs" dxfId="1130" priority="1381" stopIfTrue="1" operator="equal">
      <formula>B62195</formula>
    </cfRule>
  </conditionalFormatting>
  <conditionalFormatting sqref="B598 B456:B457 B424:B427 B302:B305 B467:B468 B454">
    <cfRule type="cellIs" dxfId="1129" priority="1379" stopIfTrue="1" operator="equal">
      <formula>B61972</formula>
    </cfRule>
  </conditionalFormatting>
  <conditionalFormatting sqref="B336:B342">
    <cfRule type="cellIs" dxfId="1128" priority="1378" stopIfTrue="1" operator="equal">
      <formula>B61996</formula>
    </cfRule>
  </conditionalFormatting>
  <conditionalFormatting sqref="B418">
    <cfRule type="cellIs" dxfId="1127" priority="1377" stopIfTrue="1" operator="equal">
      <formula>B62078</formula>
    </cfRule>
  </conditionalFormatting>
  <conditionalFormatting sqref="B409:B419">
    <cfRule type="cellIs" dxfId="1126" priority="1376" stopIfTrue="1" operator="equal">
      <formula>B62104</formula>
    </cfRule>
  </conditionalFormatting>
  <conditionalFormatting sqref="B469:B488">
    <cfRule type="cellIs" dxfId="1125" priority="1375" stopIfTrue="1" operator="equal">
      <formula>B62085</formula>
    </cfRule>
  </conditionalFormatting>
  <conditionalFormatting sqref="B598">
    <cfRule type="cellIs" dxfId="1124" priority="1374" stopIfTrue="1" operator="equal">
      <formula>B62218</formula>
    </cfRule>
  </conditionalFormatting>
  <conditionalFormatting sqref="B569 B249 B276:B278 B356:B360 B393">
    <cfRule type="cellIs" dxfId="1123" priority="1373" stopIfTrue="1" operator="equal">
      <formula>B61880</formula>
    </cfRule>
  </conditionalFormatting>
  <conditionalFormatting sqref="B393">
    <cfRule type="cellIs" dxfId="1122" priority="1372" stopIfTrue="1" operator="equal">
      <formula>B62010</formula>
    </cfRule>
  </conditionalFormatting>
  <conditionalFormatting sqref="B283 B230:B231 B279 B72 B84">
    <cfRule type="cellIs" dxfId="1121" priority="1371" stopIfTrue="1" operator="equal">
      <formula>B61678</formula>
    </cfRule>
  </conditionalFormatting>
  <conditionalFormatting sqref="B393">
    <cfRule type="cellIs" dxfId="1120" priority="1370" stopIfTrue="1" operator="equal">
      <formula>B62004</formula>
    </cfRule>
  </conditionalFormatting>
  <conditionalFormatting sqref="B688:B689">
    <cfRule type="cellIs" dxfId="1119" priority="1369" stopIfTrue="1" operator="equal">
      <formula>B62344</formula>
    </cfRule>
  </conditionalFormatting>
  <conditionalFormatting sqref="B408">
    <cfRule type="cellIs" dxfId="1118" priority="1368" stopIfTrue="1" operator="equal">
      <formula>B62048</formula>
    </cfRule>
  </conditionalFormatting>
  <conditionalFormatting sqref="B469:B488">
    <cfRule type="cellIs" dxfId="1117" priority="1367" stopIfTrue="1" operator="equal">
      <formula>B62137</formula>
    </cfRule>
  </conditionalFormatting>
  <conditionalFormatting sqref="B249 B232:B240 B276:B278 B428:B441">
    <cfRule type="cellIs" dxfId="1116" priority="1366" stopIfTrue="1" operator="equal">
      <formula>B61851</formula>
    </cfRule>
  </conditionalFormatting>
  <conditionalFormatting sqref="B435">
    <cfRule type="cellIs" dxfId="1115" priority="1365" stopIfTrue="1" operator="equal">
      <formula>B62099</formula>
    </cfRule>
  </conditionalFormatting>
  <conditionalFormatting sqref="B435">
    <cfRule type="cellIs" dxfId="1114" priority="1364" stopIfTrue="1" operator="equal">
      <formula>B62083</formula>
    </cfRule>
  </conditionalFormatting>
  <conditionalFormatting sqref="B435">
    <cfRule type="cellIs" dxfId="1113" priority="1363" stopIfTrue="1" operator="equal">
      <formula>B62111</formula>
    </cfRule>
  </conditionalFormatting>
  <conditionalFormatting sqref="B435">
    <cfRule type="cellIs" dxfId="1112" priority="1362" stopIfTrue="1" operator="equal">
      <formula>B62133</formula>
    </cfRule>
  </conditionalFormatting>
  <conditionalFormatting sqref="B499 B507:B510">
    <cfRule type="cellIs" dxfId="1111" priority="1361" stopIfTrue="1" operator="equal">
      <formula>B62191</formula>
    </cfRule>
  </conditionalFormatting>
  <conditionalFormatting sqref="B428:B442">
    <cfRule type="cellIs" dxfId="1110" priority="1360" stopIfTrue="1" operator="equal">
      <formula>B62127</formula>
    </cfRule>
  </conditionalFormatting>
  <conditionalFormatting sqref="B393">
    <cfRule type="cellIs" dxfId="1109" priority="1359" stopIfTrue="1" operator="equal">
      <formula>B61953</formula>
    </cfRule>
  </conditionalFormatting>
  <conditionalFormatting sqref="B499">
    <cfRule type="cellIs" dxfId="1108" priority="1358" stopIfTrue="1" operator="equal">
      <formula>B62112</formula>
    </cfRule>
  </conditionalFormatting>
  <conditionalFormatting sqref="B442">
    <cfRule type="cellIs" dxfId="1107" priority="1356" stopIfTrue="1" operator="equal">
      <formula>B62142</formula>
    </cfRule>
  </conditionalFormatting>
  <conditionalFormatting sqref="B727 B823">
    <cfRule type="cellIs" dxfId="1106" priority="1355" stopIfTrue="1" operator="equal">
      <formula>B720</formula>
    </cfRule>
  </conditionalFormatting>
  <conditionalFormatting sqref="B499">
    <cfRule type="cellIs" dxfId="1105" priority="1354" stopIfTrue="1" operator="equal">
      <formula>B62141</formula>
    </cfRule>
  </conditionalFormatting>
  <conditionalFormatting sqref="B499">
    <cfRule type="cellIs" dxfId="1104" priority="1353" stopIfTrue="1" operator="equal">
      <formula>B62169</formula>
    </cfRule>
  </conditionalFormatting>
  <conditionalFormatting sqref="B598">
    <cfRule type="cellIs" dxfId="1103" priority="1352" stopIfTrue="1" operator="equal">
      <formula>B62246</formula>
    </cfRule>
  </conditionalFormatting>
  <conditionalFormatting sqref="B458:B466">
    <cfRule type="cellIs" dxfId="1102" priority="1351" stopIfTrue="1" operator="equal">
      <formula>B62116</formula>
    </cfRule>
  </conditionalFormatting>
  <conditionalFormatting sqref="B458:B466">
    <cfRule type="cellIs" dxfId="1101" priority="1350" stopIfTrue="1" operator="equal">
      <formula>B62123</formula>
    </cfRule>
  </conditionalFormatting>
  <conditionalFormatting sqref="B458:B466">
    <cfRule type="cellIs" dxfId="1100" priority="1349" stopIfTrue="1" operator="equal">
      <formula>B62128</formula>
    </cfRule>
  </conditionalFormatting>
  <conditionalFormatting sqref="B499">
    <cfRule type="cellIs" dxfId="1099" priority="1347" stopIfTrue="1" operator="equal">
      <formula>B62192</formula>
    </cfRule>
  </conditionalFormatting>
  <conditionalFormatting sqref="B598 B627:B628 B428:B441">
    <cfRule type="cellIs" dxfId="1098" priority="1346" stopIfTrue="1" operator="equal">
      <formula>B62099</formula>
    </cfRule>
  </conditionalFormatting>
  <conditionalFormatting sqref="B454">
    <cfRule type="cellIs" dxfId="1097" priority="1345" stopIfTrue="1" operator="equal">
      <formula>B452</formula>
    </cfRule>
  </conditionalFormatting>
  <conditionalFormatting sqref="B454 B467:B468 B424:B427 B456:B457">
    <cfRule type="cellIs" dxfId="1096" priority="1344" stopIfTrue="1" operator="equal">
      <formula>B62071</formula>
    </cfRule>
  </conditionalFormatting>
  <conditionalFormatting sqref="B454">
    <cfRule type="cellIs" dxfId="1095" priority="1343" stopIfTrue="1" operator="equal">
      <formula>B62072</formula>
    </cfRule>
  </conditionalFormatting>
  <conditionalFormatting sqref="B454">
    <cfRule type="cellIs" dxfId="1094" priority="1342" stopIfTrue="1" operator="equal">
      <formula>B62151</formula>
    </cfRule>
  </conditionalFormatting>
  <conditionalFormatting sqref="B454 B424:B427 B456:B457 B467:B468">
    <cfRule type="cellIs" dxfId="1093" priority="1341" stopIfTrue="1" operator="equal">
      <formula>B62099</formula>
    </cfRule>
  </conditionalFormatting>
  <conditionalFormatting sqref="B454">
    <cfRule type="cellIs" dxfId="1092" priority="1340" stopIfTrue="1" operator="equal">
      <formula>B62152</formula>
    </cfRule>
  </conditionalFormatting>
  <conditionalFormatting sqref="B454 B373 B336:B342 B399:B408 B456:B457 B467:B468 B513:B524 B424:B427">
    <cfRule type="cellIs" dxfId="1091" priority="1339" stopIfTrue="1" operator="equal">
      <formula>B61999</formula>
    </cfRule>
  </conditionalFormatting>
  <conditionalFormatting sqref="B627:B628 B418:B419">
    <cfRule type="cellIs" dxfId="1090" priority="1338" stopIfTrue="1" operator="equal">
      <formula>B62090</formula>
    </cfRule>
  </conditionalFormatting>
  <conditionalFormatting sqref="B455">
    <cfRule type="cellIs" dxfId="1089" priority="1337" stopIfTrue="1" operator="equal">
      <formula>B62073</formula>
    </cfRule>
  </conditionalFormatting>
  <conditionalFormatting sqref="B455">
    <cfRule type="cellIs" dxfId="1088" priority="1336" stopIfTrue="1" operator="equal">
      <formula>B62118</formula>
    </cfRule>
  </conditionalFormatting>
  <conditionalFormatting sqref="B455">
    <cfRule type="cellIs" dxfId="1087" priority="1335" stopIfTrue="1" operator="equal">
      <formula>B62102</formula>
    </cfRule>
  </conditionalFormatting>
  <conditionalFormatting sqref="B455">
    <cfRule type="cellIs" dxfId="1086" priority="1334" stopIfTrue="1" operator="equal">
      <formula>B62130</formula>
    </cfRule>
  </conditionalFormatting>
  <conditionalFormatting sqref="B455">
    <cfRule type="cellIs" dxfId="1085" priority="1333" stopIfTrue="1" operator="equal">
      <formula>B62152</formula>
    </cfRule>
  </conditionalFormatting>
  <conditionalFormatting sqref="B455">
    <cfRule type="cellIs" dxfId="1084" priority="1332" stopIfTrue="1" operator="equal">
      <formula>B62125</formula>
    </cfRule>
  </conditionalFormatting>
  <conditionalFormatting sqref="B455">
    <cfRule type="cellIs" dxfId="1083" priority="1331" stopIfTrue="1" operator="equal">
      <formula>B62153</formula>
    </cfRule>
  </conditionalFormatting>
  <conditionalFormatting sqref="B499 B373 B458:B466 B337:B342">
    <cfRule type="cellIs" dxfId="1082" priority="1330" stopIfTrue="1" operator="equal">
      <formula>B62019</formula>
    </cfRule>
  </conditionalFormatting>
  <conditionalFormatting sqref="B497:B498">
    <cfRule type="cellIs" dxfId="1081" priority="1329" stopIfTrue="1" operator="equal">
      <formula>B496</formula>
    </cfRule>
  </conditionalFormatting>
  <conditionalFormatting sqref="B497:B498">
    <cfRule type="cellIs" dxfId="1080" priority="1328" stopIfTrue="1" operator="equal">
      <formula>B62142</formula>
    </cfRule>
  </conditionalFormatting>
  <conditionalFormatting sqref="B497:B498">
    <cfRule type="cellIs" dxfId="1079" priority="1327" stopIfTrue="1" operator="equal">
      <formula>B62162</formula>
    </cfRule>
  </conditionalFormatting>
  <conditionalFormatting sqref="B469:B498 B306:B335 B500:B506">
    <cfRule type="cellIs" dxfId="1078" priority="1326" stopIfTrue="1" operator="equal">
      <formula>B61979</formula>
    </cfRule>
  </conditionalFormatting>
  <conditionalFormatting sqref="B497:B498">
    <cfRule type="cellIs" dxfId="1077" priority="1325" stopIfTrue="1" operator="equal">
      <formula>B62165</formula>
    </cfRule>
  </conditionalFormatting>
  <conditionalFormatting sqref="B497:B498">
    <cfRule type="cellIs" dxfId="1076" priority="1324" stopIfTrue="1" operator="equal">
      <formula>B62182</formula>
    </cfRule>
  </conditionalFormatting>
  <conditionalFormatting sqref="B497:B498">
    <cfRule type="cellIs" dxfId="1075" priority="1323" stopIfTrue="1" operator="equal">
      <formula>B62158</formula>
    </cfRule>
  </conditionalFormatting>
  <conditionalFormatting sqref="B497:B498">
    <cfRule type="cellIs" dxfId="1074" priority="1322" stopIfTrue="1" operator="equal">
      <formula>B62192</formula>
    </cfRule>
  </conditionalFormatting>
  <conditionalFormatting sqref="B497:B498">
    <cfRule type="cellIs" dxfId="1073" priority="1321" stopIfTrue="1" operator="equal">
      <formula>B62193</formula>
    </cfRule>
  </conditionalFormatting>
  <conditionalFormatting sqref="B497:B498">
    <cfRule type="cellIs" dxfId="1072" priority="1320" stopIfTrue="1" operator="equal">
      <formula>B62113</formula>
    </cfRule>
  </conditionalFormatting>
  <conditionalFormatting sqref="B781:B782">
    <cfRule type="cellIs" dxfId="1071" priority="1319" stopIfTrue="1" operator="equal">
      <formula>B527</formula>
    </cfRule>
  </conditionalFormatting>
  <conditionalFormatting sqref="B747:B748">
    <cfRule type="cellIs" dxfId="1070" priority="1318" stopIfTrue="1" operator="equal">
      <formula>B527</formula>
    </cfRule>
  </conditionalFormatting>
  <conditionalFormatting sqref="B716:B717">
    <cfRule type="cellIs" dxfId="1069" priority="1317" stopIfTrue="1" operator="equal">
      <formula>B714</formula>
    </cfRule>
  </conditionalFormatting>
  <conditionalFormatting sqref="F734:F743 F701:F730">
    <cfRule type="cellIs" dxfId="1068" priority="1316" stopIfTrue="1" operator="equal">
      <formula>0</formula>
    </cfRule>
  </conditionalFormatting>
  <conditionalFormatting sqref="B734">
    <cfRule type="cellIs" dxfId="1067" priority="1315" stopIfTrue="1" operator="equal">
      <formula>B727</formula>
    </cfRule>
  </conditionalFormatting>
  <conditionalFormatting sqref="B734">
    <cfRule type="cellIs" dxfId="1066" priority="1314" stopIfTrue="1" operator="equal">
      <formula>#REF!</formula>
    </cfRule>
  </conditionalFormatting>
  <conditionalFormatting sqref="B735:B742 B726:B730">
    <cfRule type="cellIs" dxfId="1065" priority="1313" stopIfTrue="1" operator="equal">
      <formula>#REF!</formula>
    </cfRule>
  </conditionalFormatting>
  <conditionalFormatting sqref="H715:H717">
    <cfRule type="expression" dxfId="1064" priority="1312" stopIfTrue="1">
      <formula>#REF!="ne"</formula>
    </cfRule>
  </conditionalFormatting>
  <conditionalFormatting sqref="F715">
    <cfRule type="expression" dxfId="1063" priority="1311" stopIfTrue="1">
      <formula>#REF!="ne"</formula>
    </cfRule>
  </conditionalFormatting>
  <conditionalFormatting sqref="A740">
    <cfRule type="cellIs" dxfId="1062" priority="1310" stopIfTrue="1" operator="equal">
      <formula>A60592</formula>
    </cfRule>
  </conditionalFormatting>
  <conditionalFormatting sqref="B711:B740">
    <cfRule type="cellIs" dxfId="1061" priority="1309" stopIfTrue="1" operator="equal">
      <formula>#REF!</formula>
    </cfRule>
  </conditionalFormatting>
  <conditionalFormatting sqref="B714:B717">
    <cfRule type="cellIs" dxfId="1060" priority="1308" stopIfTrue="1" operator="equal">
      <formula>#REF!</formula>
    </cfRule>
  </conditionalFormatting>
  <conditionalFormatting sqref="B737">
    <cfRule type="cellIs" dxfId="1059" priority="1307" stopIfTrue="1" operator="equal">
      <formula>B735</formula>
    </cfRule>
  </conditionalFormatting>
  <conditionalFormatting sqref="A736">
    <cfRule type="cellIs" dxfId="1058" priority="1306" stopIfTrue="1" operator="equal">
      <formula>A60663</formula>
    </cfRule>
  </conditionalFormatting>
  <conditionalFormatting sqref="B737:B742">
    <cfRule type="cellIs" dxfId="1057" priority="1305" stopIfTrue="1" operator="equal">
      <formula>#REF!</formula>
    </cfRule>
  </conditionalFormatting>
  <conditionalFormatting sqref="A735">
    <cfRule type="cellIs" dxfId="1056" priority="1304" stopIfTrue="1" operator="equal">
      <formula>A60662</formula>
    </cfRule>
  </conditionalFormatting>
  <conditionalFormatting sqref="B701:B710">
    <cfRule type="cellIs" dxfId="1055" priority="1303" stopIfTrue="1" operator="equal">
      <formula>#REF!</formula>
    </cfRule>
  </conditionalFormatting>
  <conditionalFormatting sqref="B638 B587">
    <cfRule type="cellIs" dxfId="1054" priority="1302" stopIfTrue="1" operator="equal">
      <formula>#REF!</formula>
    </cfRule>
  </conditionalFormatting>
  <conditionalFormatting sqref="B255">
    <cfRule type="cellIs" dxfId="1053" priority="1301" stopIfTrue="1" operator="equal">
      <formula>B62880</formula>
    </cfRule>
  </conditionalFormatting>
  <conditionalFormatting sqref="B255">
    <cfRule type="cellIs" dxfId="1052" priority="1300" stopIfTrue="1" operator="equal">
      <formula>B62876</formula>
    </cfRule>
  </conditionalFormatting>
  <conditionalFormatting sqref="B718:B719">
    <cfRule type="cellIs" dxfId="1051" priority="1299" stopIfTrue="1" operator="equal">
      <formula>#REF!</formula>
    </cfRule>
  </conditionalFormatting>
  <conditionalFormatting sqref="B786:B787">
    <cfRule type="cellIs" dxfId="1050" priority="1298" stopIfTrue="1" operator="equal">
      <formula>B62019</formula>
    </cfRule>
  </conditionalFormatting>
  <conditionalFormatting sqref="B786:B787">
    <cfRule type="cellIs" dxfId="1049" priority="1297" stopIfTrue="1" operator="equal">
      <formula>B62099</formula>
    </cfRule>
  </conditionalFormatting>
  <conditionalFormatting sqref="B786:B787">
    <cfRule type="cellIs" dxfId="1048" priority="1296" stopIfTrue="1" operator="equal">
      <formula>B62098</formula>
    </cfRule>
  </conditionalFormatting>
  <conditionalFormatting sqref="B786:B787">
    <cfRule type="cellIs" dxfId="1047" priority="1295" stopIfTrue="1" operator="equal">
      <formula>B62088</formula>
    </cfRule>
  </conditionalFormatting>
  <conditionalFormatting sqref="B788">
    <cfRule type="cellIs" dxfId="1046" priority="1294" stopIfTrue="1" operator="equal">
      <formula>B62048</formula>
    </cfRule>
  </conditionalFormatting>
  <conditionalFormatting sqref="B788">
    <cfRule type="cellIs" dxfId="1045" priority="1293" stopIfTrue="1" operator="equal">
      <formula>B62076</formula>
    </cfRule>
  </conditionalFormatting>
  <conditionalFormatting sqref="B788">
    <cfRule type="cellIs" dxfId="1044" priority="1292" stopIfTrue="1" operator="equal">
      <formula>B62064</formula>
    </cfRule>
  </conditionalFormatting>
  <conditionalFormatting sqref="B788">
    <cfRule type="cellIs" dxfId="1043" priority="1291" stopIfTrue="1" operator="equal">
      <formula>B62068</formula>
    </cfRule>
  </conditionalFormatting>
  <conditionalFormatting sqref="B788">
    <cfRule type="cellIs" dxfId="1042" priority="1290" stopIfTrue="1" operator="equal">
      <formula>B62019</formula>
    </cfRule>
  </conditionalFormatting>
  <conditionalFormatting sqref="B788">
    <cfRule type="cellIs" dxfId="1041" priority="1289" stopIfTrue="1" operator="equal">
      <formula>B62099</formula>
    </cfRule>
  </conditionalFormatting>
  <conditionalFormatting sqref="B788">
    <cfRule type="cellIs" dxfId="1040" priority="1288" stopIfTrue="1" operator="equal">
      <formula>B62098</formula>
    </cfRule>
  </conditionalFormatting>
  <conditionalFormatting sqref="B810:B814 B816:B820">
    <cfRule type="cellIs" dxfId="1039" priority="1287" stopIfTrue="1" operator="equal">
      <formula>B62637</formula>
    </cfRule>
  </conditionalFormatting>
  <conditionalFormatting sqref="B815:B820">
    <cfRule type="cellIs" dxfId="1038" priority="1286" stopIfTrue="1" operator="equal">
      <formula>B62746</formula>
    </cfRule>
  </conditionalFormatting>
  <conditionalFormatting sqref="B815:B820">
    <cfRule type="cellIs" dxfId="1037" priority="1285" stopIfTrue="1" operator="equal">
      <formula>B62762</formula>
    </cfRule>
  </conditionalFormatting>
  <conditionalFormatting sqref="B822 B801:B804 B807:B809">
    <cfRule type="cellIs" dxfId="1036" priority="1284" stopIfTrue="1" operator="equal">
      <formula>B62758</formula>
    </cfRule>
  </conditionalFormatting>
  <conditionalFormatting sqref="B822 B801:B804">
    <cfRule type="cellIs" dxfId="1035" priority="1283" stopIfTrue="1" operator="equal">
      <formula>B62762</formula>
    </cfRule>
  </conditionalFormatting>
  <conditionalFormatting sqref="B807:B809">
    <cfRule type="cellIs" dxfId="1034" priority="1282" stopIfTrue="1" operator="equal">
      <formula>B62768</formula>
    </cfRule>
  </conditionalFormatting>
  <conditionalFormatting sqref="B811:B814">
    <cfRule type="cellIs" dxfId="1033" priority="1281" stopIfTrue="1" operator="equal">
      <formula>B316</formula>
    </cfRule>
  </conditionalFormatting>
  <conditionalFormatting sqref="B816:B820">
    <cfRule type="cellIs" dxfId="1032" priority="1280" stopIfTrue="1" operator="equal">
      <formula>B323</formula>
    </cfRule>
  </conditionalFormatting>
  <conditionalFormatting sqref="B821 B810:B814">
    <cfRule type="cellIs" dxfId="1031" priority="1279" stopIfTrue="1" operator="equal">
      <formula>B62758</formula>
    </cfRule>
  </conditionalFormatting>
  <conditionalFormatting sqref="B816:B820">
    <cfRule type="cellIs" dxfId="1030" priority="1278" stopIfTrue="1" operator="equal">
      <formula>B320</formula>
    </cfRule>
  </conditionalFormatting>
  <conditionalFormatting sqref="B822 B795:B800 B815:B820">
    <cfRule type="cellIs" dxfId="1029" priority="1277" stopIfTrue="1" operator="equal">
      <formula>B62749</formula>
    </cfRule>
  </conditionalFormatting>
  <conditionalFormatting sqref="B815:B821">
    <cfRule type="cellIs" dxfId="1028" priority="1276" stopIfTrue="1" operator="equal">
      <formula>B62774</formula>
    </cfRule>
  </conditionalFormatting>
  <conditionalFormatting sqref="B810:B814">
    <cfRule type="cellIs" dxfId="1027" priority="1275" stopIfTrue="1" operator="equal">
      <formula>B62789</formula>
    </cfRule>
  </conditionalFormatting>
  <conditionalFormatting sqref="B807:B809 B789:B792">
    <cfRule type="cellIs" dxfId="1026" priority="1274" stopIfTrue="1" operator="equal">
      <formula>B62754</formula>
    </cfRule>
  </conditionalFormatting>
  <conditionalFormatting sqref="B822 B815:B820">
    <cfRule type="cellIs" dxfId="1025" priority="1273" stopIfTrue="1" operator="equal">
      <formula>B62765</formula>
    </cfRule>
  </conditionalFormatting>
  <conditionalFormatting sqref="B810:B814">
    <cfRule type="cellIs" dxfId="1024" priority="1272" stopIfTrue="1" operator="equal">
      <formula>B62754</formula>
    </cfRule>
  </conditionalFormatting>
  <conditionalFormatting sqref="B810:B814">
    <cfRule type="cellIs" dxfId="1023" priority="1271" stopIfTrue="1" operator="equal">
      <formula>B62738</formula>
    </cfRule>
  </conditionalFormatting>
  <conditionalFormatting sqref="B810:B814">
    <cfRule type="cellIs" dxfId="1022" priority="1270" stopIfTrue="1" operator="equal">
      <formula>B62709</formula>
    </cfRule>
  </conditionalFormatting>
  <conditionalFormatting sqref="B807:B809">
    <cfRule type="cellIs" dxfId="1021" priority="1269" stopIfTrue="1" operator="equal">
      <formula>B62788</formula>
    </cfRule>
  </conditionalFormatting>
  <conditionalFormatting sqref="B810:B814 B816:B820">
    <cfRule type="cellIs" dxfId="1020" priority="1268" stopIfTrue="1" operator="equal">
      <formula>B62765</formula>
    </cfRule>
  </conditionalFormatting>
  <conditionalFormatting sqref="B810:B814">
    <cfRule type="cellIs" dxfId="1019" priority="1267" stopIfTrue="1" operator="equal">
      <formula>B62587</formula>
    </cfRule>
  </conditionalFormatting>
  <conditionalFormatting sqref="B810:B814 B816:B820">
    <cfRule type="cellIs" dxfId="1018" priority="1266" stopIfTrue="1" operator="equal">
      <formula>B62607</formula>
    </cfRule>
  </conditionalFormatting>
  <conditionalFormatting sqref="B810:B814 B816:B820">
    <cfRule type="cellIs" dxfId="1017" priority="1265" stopIfTrue="1" operator="equal">
      <formula>B62627</formula>
    </cfRule>
  </conditionalFormatting>
  <conditionalFormatting sqref="B822">
    <cfRule type="cellIs" dxfId="1016" priority="1264" stopIfTrue="1" operator="equal">
      <formula>B62629</formula>
    </cfRule>
  </conditionalFormatting>
  <conditionalFormatting sqref="B810:B814 B816:B820">
    <cfRule type="cellIs" dxfId="1015" priority="1263" stopIfTrue="1" operator="equal">
      <formula>B62610</formula>
    </cfRule>
  </conditionalFormatting>
  <conditionalFormatting sqref="B810:B814 B816:B820">
    <cfRule type="cellIs" dxfId="1014" priority="1262" stopIfTrue="1" operator="equal">
      <formula>B62558</formula>
    </cfRule>
  </conditionalFormatting>
  <conditionalFormatting sqref="B823">
    <cfRule type="cellIs" dxfId="1013" priority="1261" stopIfTrue="1" operator="equal">
      <formula>B62618</formula>
    </cfRule>
  </conditionalFormatting>
  <conditionalFormatting sqref="B810:B814 B816:B820">
    <cfRule type="cellIs" dxfId="1012" priority="1260" stopIfTrue="1" operator="equal">
      <formula>B62638</formula>
    </cfRule>
  </conditionalFormatting>
  <conditionalFormatting sqref="B810:B814 B816:B820">
    <cfRule type="cellIs" dxfId="1011" priority="1259" stopIfTrue="1" operator="equal">
      <formula>B62761</formula>
    </cfRule>
  </conditionalFormatting>
  <conditionalFormatting sqref="B810:B814 B816:B820 B795:B800">
    <cfRule type="cellIs" dxfId="1010" priority="1258" stopIfTrue="1" operator="equal">
      <formula>B62773</formula>
    </cfRule>
  </conditionalFormatting>
  <conditionalFormatting sqref="B786:B787">
    <cfRule type="cellIs" dxfId="1009" priority="1257" stopIfTrue="1" operator="equal">
      <formula>B62071</formula>
    </cfRule>
  </conditionalFormatting>
  <conditionalFormatting sqref="B825">
    <cfRule type="cellIs" dxfId="1008" priority="1256" stopIfTrue="1" operator="equal">
      <formula>B62081</formula>
    </cfRule>
  </conditionalFormatting>
  <conditionalFormatting sqref="B815">
    <cfRule type="cellIs" dxfId="1007" priority="1255" stopIfTrue="1" operator="equal">
      <formula>B812</formula>
    </cfRule>
  </conditionalFormatting>
  <conditionalFormatting sqref="B822">
    <cfRule type="cellIs" dxfId="1006" priority="1254" stopIfTrue="1" operator="equal">
      <formula>B62756</formula>
    </cfRule>
  </conditionalFormatting>
  <conditionalFormatting sqref="B822">
    <cfRule type="cellIs" dxfId="1005" priority="1253" stopIfTrue="1" operator="equal">
      <formula>B62760</formula>
    </cfRule>
  </conditionalFormatting>
  <conditionalFormatting sqref="B815:B820">
    <cfRule type="cellIs" dxfId="1004" priority="1252" stopIfTrue="1" operator="equal">
      <formula>B62758</formula>
    </cfRule>
  </conditionalFormatting>
  <conditionalFormatting sqref="B821 B789:B792 B810:B814">
    <cfRule type="cellIs" dxfId="1003" priority="1251" stopIfTrue="1" operator="equal">
      <formula>B62761</formula>
    </cfRule>
  </conditionalFormatting>
  <conditionalFormatting sqref="B822">
    <cfRule type="cellIs" dxfId="1002" priority="1250" stopIfTrue="1" operator="equal">
      <formula>B62780</formula>
    </cfRule>
  </conditionalFormatting>
  <conditionalFormatting sqref="B822">
    <cfRule type="cellIs" dxfId="1001" priority="1249" stopIfTrue="1" operator="equal">
      <formula>B62784</formula>
    </cfRule>
  </conditionalFormatting>
  <conditionalFormatting sqref="B815:B820 B807:B809 B795:B804 B789:B792">
    <cfRule type="cellIs" dxfId="1000" priority="1248" stopIfTrue="1" operator="equal">
      <formula>B62766</formula>
    </cfRule>
  </conditionalFormatting>
  <conditionalFormatting sqref="B815">
    <cfRule type="cellIs" dxfId="999" priority="1247" stopIfTrue="1" operator="equal">
      <formula>B322</formula>
    </cfRule>
  </conditionalFormatting>
  <conditionalFormatting sqref="B815">
    <cfRule type="cellIs" dxfId="998" priority="1246" stopIfTrue="1" operator="equal">
      <formula>#REF!</formula>
    </cfRule>
  </conditionalFormatting>
  <conditionalFormatting sqref="B815">
    <cfRule type="cellIs" dxfId="997" priority="1245" stopIfTrue="1" operator="equal">
      <formula>B62770</formula>
    </cfRule>
  </conditionalFormatting>
  <conditionalFormatting sqref="B815">
    <cfRule type="cellIs" dxfId="996" priority="1244" stopIfTrue="1" operator="equal">
      <formula>B62592</formula>
    </cfRule>
  </conditionalFormatting>
  <conditionalFormatting sqref="B815">
    <cfRule type="cellIs" dxfId="995" priority="1243" stopIfTrue="1" operator="equal">
      <formula>B62612</formula>
    </cfRule>
  </conditionalFormatting>
  <conditionalFormatting sqref="B815">
    <cfRule type="cellIs" dxfId="994" priority="1242" stopIfTrue="1" operator="equal">
      <formula>B62642</formula>
    </cfRule>
  </conditionalFormatting>
  <conditionalFormatting sqref="B815">
    <cfRule type="cellIs" dxfId="993" priority="1241" stopIfTrue="1" operator="equal">
      <formula>B62632</formula>
    </cfRule>
  </conditionalFormatting>
  <conditionalFormatting sqref="B810:B820">
    <cfRule type="cellIs" dxfId="992" priority="1240" stopIfTrue="1" operator="equal">
      <formula>B62615</formula>
    </cfRule>
  </conditionalFormatting>
  <conditionalFormatting sqref="B815">
    <cfRule type="cellIs" dxfId="991" priority="1239" stopIfTrue="1" operator="equal">
      <formula>B62615</formula>
    </cfRule>
  </conditionalFormatting>
  <conditionalFormatting sqref="B815">
    <cfRule type="cellIs" dxfId="990" priority="1238" stopIfTrue="1" operator="equal">
      <formula>B62563</formula>
    </cfRule>
  </conditionalFormatting>
  <conditionalFormatting sqref="B810:B820">
    <cfRule type="cellIs" dxfId="989" priority="1237" stopIfTrue="1" operator="equal">
      <formula>B62603</formula>
    </cfRule>
  </conditionalFormatting>
  <conditionalFormatting sqref="B815">
    <cfRule type="cellIs" dxfId="988" priority="1236" stopIfTrue="1" operator="equal">
      <formula>B62643</formula>
    </cfRule>
  </conditionalFormatting>
  <conditionalFormatting sqref="B815">
    <cfRule type="cellIs" dxfId="987" priority="1235" stopIfTrue="1" operator="equal">
      <formula>B62766</formula>
    </cfRule>
  </conditionalFormatting>
  <conditionalFormatting sqref="B815">
    <cfRule type="cellIs" dxfId="986" priority="1234" stopIfTrue="1" operator="equal">
      <formula>B62793</formula>
    </cfRule>
  </conditionalFormatting>
  <conditionalFormatting sqref="B815">
    <cfRule type="cellIs" dxfId="985" priority="1233" stopIfTrue="1" operator="equal">
      <formula>B319</formula>
    </cfRule>
  </conditionalFormatting>
  <conditionalFormatting sqref="B810:B814">
    <cfRule type="cellIs" dxfId="984" priority="1232" stopIfTrue="1" operator="equal">
      <formula>B62742</formula>
    </cfRule>
  </conditionalFormatting>
  <conditionalFormatting sqref="B822">
    <cfRule type="cellIs" dxfId="983" priority="1231" stopIfTrue="1" operator="equal">
      <formula>B62727</formula>
    </cfRule>
  </conditionalFormatting>
  <conditionalFormatting sqref="B822 B795:B800">
    <cfRule type="cellIs" dxfId="982" priority="1230" stopIfTrue="1" operator="equal">
      <formula>B62769</formula>
    </cfRule>
  </conditionalFormatting>
  <conditionalFormatting sqref="B823 B796 B789:B790">
    <cfRule type="cellIs" dxfId="981" priority="1229" stopIfTrue="1" operator="equal">
      <formula>#REF!</formula>
    </cfRule>
  </conditionalFormatting>
  <conditionalFormatting sqref="B823">
    <cfRule type="cellIs" dxfId="980" priority="1228" stopIfTrue="1" operator="equal">
      <formula>B62803</formula>
    </cfRule>
  </conditionalFormatting>
  <conditionalFormatting sqref="B823">
    <cfRule type="cellIs" dxfId="979" priority="1227" stopIfTrue="1" operator="equal">
      <formula>B62649</formula>
    </cfRule>
  </conditionalFormatting>
  <conditionalFormatting sqref="J267:J268 B823">
    <cfRule type="cellIs" dxfId="978" priority="1226" stopIfTrue="1" operator="equal">
      <formula>B259</formula>
    </cfRule>
  </conditionalFormatting>
  <conditionalFormatting sqref="B823">
    <cfRule type="cellIs" dxfId="977" priority="1225" stopIfTrue="1" operator="equal">
      <formula>B62771</formula>
    </cfRule>
  </conditionalFormatting>
  <conditionalFormatting sqref="B823 B821 B810:B814">
    <cfRule type="cellIs" dxfId="976" priority="1224" stopIfTrue="1" operator="equal">
      <formula>B62762</formula>
    </cfRule>
  </conditionalFormatting>
  <conditionalFormatting sqref="B823">
    <cfRule type="cellIs" dxfId="975" priority="1223" stopIfTrue="1" operator="equal">
      <formula>B62802</formula>
    </cfRule>
  </conditionalFormatting>
  <conditionalFormatting sqref="B823">
    <cfRule type="cellIs" dxfId="974" priority="1222" stopIfTrue="1" operator="equal">
      <formula>B62798</formula>
    </cfRule>
  </conditionalFormatting>
  <conditionalFormatting sqref="B795:B800">
    <cfRule type="cellIs" dxfId="973" priority="1221" stopIfTrue="1" operator="equal">
      <formula>B62761</formula>
    </cfRule>
  </conditionalFormatting>
  <conditionalFormatting sqref="B823 B801:B804 B789:B792 B807:B809">
    <cfRule type="cellIs" dxfId="972" priority="1220" stopIfTrue="1" operator="equal">
      <formula>B62742</formula>
    </cfRule>
  </conditionalFormatting>
  <conditionalFormatting sqref="B823 B789:B792">
    <cfRule type="cellIs" dxfId="971" priority="1219" stopIfTrue="1" operator="equal">
      <formula>B62738</formula>
    </cfRule>
  </conditionalFormatting>
  <conditionalFormatting sqref="B823 B821">
    <cfRule type="cellIs" dxfId="970" priority="1218" stopIfTrue="1" operator="equal">
      <formula>#REF!</formula>
    </cfRule>
  </conditionalFormatting>
  <conditionalFormatting sqref="B823">
    <cfRule type="cellIs" dxfId="969" priority="1217" stopIfTrue="1" operator="equal">
      <formula>B62763</formula>
    </cfRule>
  </conditionalFormatting>
  <conditionalFormatting sqref="B823">
    <cfRule type="cellIs" dxfId="968" priority="1216" stopIfTrue="1" operator="equal">
      <formula>B62767</formula>
    </cfRule>
  </conditionalFormatting>
  <conditionalFormatting sqref="B823">
    <cfRule type="cellIs" dxfId="967" priority="1215" stopIfTrue="1" operator="equal">
      <formula>B62774</formula>
    </cfRule>
  </conditionalFormatting>
  <conditionalFormatting sqref="B823">
    <cfRule type="cellIs" dxfId="966" priority="1214" stopIfTrue="1" operator="equal">
      <formula>B62747</formula>
    </cfRule>
  </conditionalFormatting>
  <conditionalFormatting sqref="B823">
    <cfRule type="cellIs" dxfId="965" priority="1213" stopIfTrue="1" operator="equal">
      <formula>B62718</formula>
    </cfRule>
  </conditionalFormatting>
  <conditionalFormatting sqref="B823 B821">
    <cfRule type="cellIs" dxfId="964" priority="1212" stopIfTrue="1" operator="equal">
      <formula>B62777</formula>
    </cfRule>
  </conditionalFormatting>
  <conditionalFormatting sqref="B823">
    <cfRule type="cellIs" dxfId="963" priority="1211" stopIfTrue="1" operator="equal">
      <formula>B62751</formula>
    </cfRule>
  </conditionalFormatting>
  <conditionalFormatting sqref="B823">
    <cfRule type="cellIs" dxfId="962" priority="1210" stopIfTrue="1" operator="equal">
      <formula>B62722</formula>
    </cfRule>
  </conditionalFormatting>
  <conditionalFormatting sqref="B822:B823">
    <cfRule type="cellIs" dxfId="961" priority="1209" stopIfTrue="1" operator="equal">
      <formula>B62800</formula>
    </cfRule>
  </conditionalFormatting>
  <conditionalFormatting sqref="B823 B801:B804 B807:B809">
    <cfRule type="cellIs" dxfId="960" priority="1208" stopIfTrue="1" operator="equal">
      <formula>B62765</formula>
    </cfRule>
  </conditionalFormatting>
  <conditionalFormatting sqref="B823">
    <cfRule type="cellIs" dxfId="959" priority="1207" stopIfTrue="1" operator="equal">
      <formula>B62791</formula>
    </cfRule>
  </conditionalFormatting>
  <conditionalFormatting sqref="B823">
    <cfRule type="cellIs" dxfId="958" priority="1206" stopIfTrue="1" operator="equal">
      <formula>B62797</formula>
    </cfRule>
  </conditionalFormatting>
  <conditionalFormatting sqref="B823">
    <cfRule type="cellIs" dxfId="957" priority="1205" stopIfTrue="1" operator="equal">
      <formula>B62770</formula>
    </cfRule>
  </conditionalFormatting>
  <conditionalFormatting sqref="B823">
    <cfRule type="cellIs" dxfId="956" priority="1204" stopIfTrue="1" operator="equal">
      <formula>B62648</formula>
    </cfRule>
  </conditionalFormatting>
  <conditionalFormatting sqref="B823">
    <cfRule type="cellIs" dxfId="955" priority="1203" stopIfTrue="1" operator="equal">
      <formula>B62598</formula>
    </cfRule>
  </conditionalFormatting>
  <conditionalFormatting sqref="B823">
    <cfRule type="cellIs" dxfId="954" priority="1202" stopIfTrue="1" operator="equal">
      <formula>B62638</formula>
    </cfRule>
  </conditionalFormatting>
  <conditionalFormatting sqref="B823">
    <cfRule type="cellIs" dxfId="953" priority="1201" stopIfTrue="1" operator="equal">
      <formula>B62626</formula>
    </cfRule>
  </conditionalFormatting>
  <conditionalFormatting sqref="B823">
    <cfRule type="cellIs" dxfId="952" priority="1200" stopIfTrue="1" operator="equal">
      <formula>B62621</formula>
    </cfRule>
  </conditionalFormatting>
  <conditionalFormatting sqref="B823">
    <cfRule type="cellIs" dxfId="951" priority="1199" stopIfTrue="1" operator="equal">
      <formula>B62569</formula>
    </cfRule>
  </conditionalFormatting>
  <conditionalFormatting sqref="B823">
    <cfRule type="cellIs" dxfId="950" priority="1198" stopIfTrue="1" operator="equal">
      <formula>B62614</formula>
    </cfRule>
  </conditionalFormatting>
  <conditionalFormatting sqref="B823 B801:B804">
    <cfRule type="cellIs" dxfId="949" priority="1197" stopIfTrue="1" operator="equal">
      <formula>B62742</formula>
    </cfRule>
  </conditionalFormatting>
  <conditionalFormatting sqref="B823">
    <cfRule type="cellIs" dxfId="948" priority="1196" stopIfTrue="1" operator="equal">
      <formula>B62768</formula>
    </cfRule>
  </conditionalFormatting>
  <conditionalFormatting sqref="B823">
    <cfRule type="cellIs" dxfId="947" priority="1195" stopIfTrue="1" operator="equal">
      <formula>B62748</formula>
    </cfRule>
  </conditionalFormatting>
  <conditionalFormatting sqref="B823">
    <cfRule type="cellIs" dxfId="946" priority="1194" stopIfTrue="1" operator="equal">
      <formula>B62719</formula>
    </cfRule>
  </conditionalFormatting>
  <conditionalFormatting sqref="B823">
    <cfRule type="cellIs" dxfId="945" priority="1193" stopIfTrue="1" operator="equal">
      <formula>B62780</formula>
    </cfRule>
  </conditionalFormatting>
  <conditionalFormatting sqref="B823">
    <cfRule type="cellIs" dxfId="944" priority="1192" stopIfTrue="1" operator="equal">
      <formula>B62752</formula>
    </cfRule>
  </conditionalFormatting>
  <conditionalFormatting sqref="B823">
    <cfRule type="cellIs" dxfId="943" priority="1191" stopIfTrue="1" operator="equal">
      <formula>B62723</formula>
    </cfRule>
  </conditionalFormatting>
  <conditionalFormatting sqref="B823">
    <cfRule type="cellIs" dxfId="942" priority="1190" stopIfTrue="1" operator="equal">
      <formula>B62788</formula>
    </cfRule>
  </conditionalFormatting>
  <conditionalFormatting sqref="B823">
    <cfRule type="cellIs" dxfId="941" priority="1189" stopIfTrue="1" operator="equal">
      <formula>B62792</formula>
    </cfRule>
  </conditionalFormatting>
  <conditionalFormatting sqref="B823">
    <cfRule type="cellIs" dxfId="940" priority="1188" stopIfTrue="1" operator="equal">
      <formula>B324</formula>
    </cfRule>
  </conditionalFormatting>
  <conditionalFormatting sqref="B822">
    <cfRule type="cellIs" dxfId="939" priority="1187" stopIfTrue="1" operator="equal">
      <formula>B62807</formula>
    </cfRule>
  </conditionalFormatting>
  <conditionalFormatting sqref="B824">
    <cfRule type="cellIs" dxfId="938" priority="1186" stopIfTrue="1" operator="equal">
      <formula>#REF!</formula>
    </cfRule>
  </conditionalFormatting>
  <conditionalFormatting sqref="B824">
    <cfRule type="cellIs" dxfId="937" priority="1185" stopIfTrue="1" operator="equal">
      <formula>B62803</formula>
    </cfRule>
  </conditionalFormatting>
  <conditionalFormatting sqref="B824">
    <cfRule type="cellIs" dxfId="936" priority="1184" stopIfTrue="1" operator="equal">
      <formula>B62649</formula>
    </cfRule>
  </conditionalFormatting>
  <conditionalFormatting sqref="B824">
    <cfRule type="cellIs" dxfId="935" priority="1183" stopIfTrue="1" operator="equal">
      <formula>B816</formula>
    </cfRule>
  </conditionalFormatting>
  <conditionalFormatting sqref="B824">
    <cfRule type="cellIs" dxfId="934" priority="1182" stopIfTrue="1" operator="equal">
      <formula>B62771</formula>
    </cfRule>
  </conditionalFormatting>
  <conditionalFormatting sqref="B824">
    <cfRule type="cellIs" dxfId="933" priority="1181" stopIfTrue="1" operator="equal">
      <formula>B62775</formula>
    </cfRule>
  </conditionalFormatting>
  <conditionalFormatting sqref="B824">
    <cfRule type="cellIs" dxfId="932" priority="1180" stopIfTrue="1" operator="equal">
      <formula>B62802</formula>
    </cfRule>
  </conditionalFormatting>
  <conditionalFormatting sqref="B824">
    <cfRule type="cellIs" dxfId="931" priority="1179" stopIfTrue="1" operator="equal">
      <formula>B62798</formula>
    </cfRule>
  </conditionalFormatting>
  <conditionalFormatting sqref="B824">
    <cfRule type="cellIs" dxfId="930" priority="1178" stopIfTrue="1" operator="equal">
      <formula>B62799</formula>
    </cfRule>
  </conditionalFormatting>
  <conditionalFormatting sqref="B824">
    <cfRule type="cellIs" dxfId="929" priority="1177" stopIfTrue="1" operator="equal">
      <formula>B62776</formula>
    </cfRule>
  </conditionalFormatting>
  <conditionalFormatting sqref="B824">
    <cfRule type="cellIs" dxfId="928" priority="1176" stopIfTrue="1" operator="equal">
      <formula>B62772</formula>
    </cfRule>
  </conditionalFormatting>
  <conditionalFormatting sqref="B824">
    <cfRule type="cellIs" dxfId="927" priority="1175" stopIfTrue="1" operator="equal">
      <formula>#REF!</formula>
    </cfRule>
  </conditionalFormatting>
  <conditionalFormatting sqref="B824">
    <cfRule type="cellIs" dxfId="926" priority="1174" stopIfTrue="1" operator="equal">
      <formula>B62763</formula>
    </cfRule>
  </conditionalFormatting>
  <conditionalFormatting sqref="B824">
    <cfRule type="cellIs" dxfId="925" priority="1173" stopIfTrue="1" operator="equal">
      <formula>B62767</formula>
    </cfRule>
  </conditionalFormatting>
  <conditionalFormatting sqref="B824">
    <cfRule type="cellIs" dxfId="924" priority="1172" stopIfTrue="1" operator="equal">
      <formula>B62774</formula>
    </cfRule>
  </conditionalFormatting>
  <conditionalFormatting sqref="B824">
    <cfRule type="cellIs" dxfId="923" priority="1171" stopIfTrue="1" operator="equal">
      <formula>B62747</formula>
    </cfRule>
  </conditionalFormatting>
  <conditionalFormatting sqref="B824">
    <cfRule type="cellIs" dxfId="922" priority="1170" stopIfTrue="1" operator="equal">
      <formula>B62718</formula>
    </cfRule>
  </conditionalFormatting>
  <conditionalFormatting sqref="B824 B821">
    <cfRule type="cellIs" dxfId="921" priority="1169" stopIfTrue="1" operator="equal">
      <formula>B62776</formula>
    </cfRule>
  </conditionalFormatting>
  <conditionalFormatting sqref="B824">
    <cfRule type="cellIs" dxfId="920" priority="1168" stopIfTrue="1" operator="equal">
      <formula>B62751</formula>
    </cfRule>
  </conditionalFormatting>
  <conditionalFormatting sqref="B824">
    <cfRule type="cellIs" dxfId="919" priority="1167" stopIfTrue="1" operator="equal">
      <formula>B62722</formula>
    </cfRule>
  </conditionalFormatting>
  <conditionalFormatting sqref="B824">
    <cfRule type="cellIs" dxfId="918" priority="1166" stopIfTrue="1" operator="equal">
      <formula>B62801</formula>
    </cfRule>
  </conditionalFormatting>
  <conditionalFormatting sqref="B824">
    <cfRule type="cellIs" dxfId="917" priority="1165" stopIfTrue="1" operator="equal">
      <formula>B62787</formula>
    </cfRule>
  </conditionalFormatting>
  <conditionalFormatting sqref="B824 B815:B820">
    <cfRule type="cellIs" dxfId="916" priority="1164" stopIfTrue="1" operator="equal">
      <formula>B62782</formula>
    </cfRule>
  </conditionalFormatting>
  <conditionalFormatting sqref="B824 B789:B792 B795:B800">
    <cfRule type="cellIs" dxfId="915" priority="1163" stopIfTrue="1" operator="equal">
      <formula>B62762</formula>
    </cfRule>
  </conditionalFormatting>
  <conditionalFormatting sqref="B824">
    <cfRule type="cellIs" dxfId="914" priority="1162" stopIfTrue="1" operator="equal">
      <formula>B815</formula>
    </cfRule>
  </conditionalFormatting>
  <conditionalFormatting sqref="B824">
    <cfRule type="cellIs" dxfId="913" priority="1161" stopIfTrue="1" operator="equal">
      <formula>B62770</formula>
    </cfRule>
  </conditionalFormatting>
  <conditionalFormatting sqref="B824 B822">
    <cfRule type="cellIs" dxfId="912" priority="1160" stopIfTrue="1" operator="equal">
      <formula>B62646</formula>
    </cfRule>
  </conditionalFormatting>
  <conditionalFormatting sqref="B824">
    <cfRule type="cellIs" dxfId="911" priority="1159" stopIfTrue="1" operator="equal">
      <formula>B328</formula>
    </cfRule>
  </conditionalFormatting>
  <conditionalFormatting sqref="B824">
    <cfRule type="cellIs" dxfId="910" priority="1158" stopIfTrue="1" operator="equal">
      <formula>B62598</formula>
    </cfRule>
  </conditionalFormatting>
  <conditionalFormatting sqref="B824">
    <cfRule type="cellIs" dxfId="909" priority="1157" stopIfTrue="1" operator="equal">
      <formula>B62618</formula>
    </cfRule>
  </conditionalFormatting>
  <conditionalFormatting sqref="B824">
    <cfRule type="cellIs" dxfId="908" priority="1156" stopIfTrue="1" operator="equal">
      <formula>B62638</formula>
    </cfRule>
  </conditionalFormatting>
  <conditionalFormatting sqref="B824 B821 B807:B809">
    <cfRule type="cellIs" dxfId="907" priority="1155" stopIfTrue="1" operator="equal">
      <formula>B62609</formula>
    </cfRule>
  </conditionalFormatting>
  <conditionalFormatting sqref="B824">
    <cfRule type="cellIs" dxfId="906" priority="1154" stopIfTrue="1" operator="equal">
      <formula>B62621</formula>
    </cfRule>
  </conditionalFormatting>
  <conditionalFormatting sqref="B824">
    <cfRule type="cellIs" dxfId="905" priority="1153" stopIfTrue="1" operator="equal">
      <formula>B62569</formula>
    </cfRule>
  </conditionalFormatting>
  <conditionalFormatting sqref="B824">
    <cfRule type="cellIs" dxfId="904" priority="1152" stopIfTrue="1" operator="equal">
      <formula>B62614</formula>
    </cfRule>
  </conditionalFormatting>
  <conditionalFormatting sqref="B824">
    <cfRule type="cellIs" dxfId="903" priority="1151" stopIfTrue="1" operator="equal">
      <formula>B62764</formula>
    </cfRule>
  </conditionalFormatting>
  <conditionalFormatting sqref="B824">
    <cfRule type="cellIs" dxfId="902" priority="1150" stopIfTrue="1" operator="equal">
      <formula>B62768</formula>
    </cfRule>
  </conditionalFormatting>
  <conditionalFormatting sqref="B824">
    <cfRule type="cellIs" dxfId="901" priority="1149" stopIfTrue="1" operator="equal">
      <formula>B62748</formula>
    </cfRule>
  </conditionalFormatting>
  <conditionalFormatting sqref="B824">
    <cfRule type="cellIs" dxfId="900" priority="1148" stopIfTrue="1" operator="equal">
      <formula>B62719</formula>
    </cfRule>
  </conditionalFormatting>
  <conditionalFormatting sqref="B824">
    <cfRule type="cellIs" dxfId="899" priority="1147" stopIfTrue="1" operator="equal">
      <formula>B62780</formula>
    </cfRule>
  </conditionalFormatting>
  <conditionalFormatting sqref="B824">
    <cfRule type="cellIs" dxfId="898" priority="1146" stopIfTrue="1" operator="equal">
      <formula>B62752</formula>
    </cfRule>
  </conditionalFormatting>
  <conditionalFormatting sqref="B824">
    <cfRule type="cellIs" dxfId="897" priority="1145" stopIfTrue="1" operator="equal">
      <formula>B62723</formula>
    </cfRule>
  </conditionalFormatting>
  <conditionalFormatting sqref="B824">
    <cfRule type="cellIs" dxfId="896" priority="1144" stopIfTrue="1" operator="equal">
      <formula>B62788</formula>
    </cfRule>
  </conditionalFormatting>
  <conditionalFormatting sqref="B824">
    <cfRule type="cellIs" dxfId="895" priority="1143" stopIfTrue="1" operator="equal">
      <formula>B62792</formula>
    </cfRule>
  </conditionalFormatting>
  <conditionalFormatting sqref="B824">
    <cfRule type="cellIs" dxfId="894" priority="1142" stopIfTrue="1" operator="equal">
      <formula>B324</formula>
    </cfRule>
  </conditionalFormatting>
  <conditionalFormatting sqref="B824">
    <cfRule type="cellIs" dxfId="893" priority="1141" stopIfTrue="1" operator="equal">
      <formula>B325</formula>
    </cfRule>
  </conditionalFormatting>
  <conditionalFormatting sqref="A560">
    <cfRule type="cellIs" dxfId="892" priority="1140" stopIfTrue="1" operator="equal">
      <formula>A61429</formula>
    </cfRule>
  </conditionalFormatting>
  <conditionalFormatting sqref="B537">
    <cfRule type="cellIs" dxfId="891" priority="1139" stopIfTrue="1" operator="equal">
      <formula>#REF!</formula>
    </cfRule>
  </conditionalFormatting>
  <conditionalFormatting sqref="B243">
    <cfRule type="cellIs" dxfId="890" priority="1138" stopIfTrue="1" operator="equal">
      <formula>B61812</formula>
    </cfRule>
  </conditionalFormatting>
  <conditionalFormatting sqref="B244:B245">
    <cfRule type="cellIs" dxfId="889" priority="1137" stopIfTrue="1" operator="equal">
      <formula>B61814</formula>
    </cfRule>
  </conditionalFormatting>
  <conditionalFormatting sqref="B246">
    <cfRule type="cellIs" dxfId="888" priority="1136" stopIfTrue="1" operator="equal">
      <formula>B61817</formula>
    </cfRule>
  </conditionalFormatting>
  <conditionalFormatting sqref="B255">
    <cfRule type="cellIs" dxfId="887" priority="1135" stopIfTrue="1" operator="equal">
      <formula>B62910</formula>
    </cfRule>
  </conditionalFormatting>
  <conditionalFormatting sqref="B343:B355">
    <cfRule type="cellIs" dxfId="886" priority="1133" stopIfTrue="1" operator="equal">
      <formula>B61975</formula>
    </cfRule>
  </conditionalFormatting>
  <conditionalFormatting sqref="B255">
    <cfRule type="cellIs" dxfId="885" priority="1132" stopIfTrue="1" operator="equal">
      <formula>B62888</formula>
    </cfRule>
  </conditionalFormatting>
  <conditionalFormatting sqref="B255">
    <cfRule type="cellIs" dxfId="884" priority="1131" stopIfTrue="1" operator="equal">
      <formula>B62911</formula>
    </cfRule>
  </conditionalFormatting>
  <conditionalFormatting sqref="B255">
    <cfRule type="cellIs" dxfId="883" priority="1130" stopIfTrue="1" operator="equal">
      <formula>B62860</formula>
    </cfRule>
  </conditionalFormatting>
  <conditionalFormatting sqref="B255">
    <cfRule type="cellIs" dxfId="882" priority="1129" stopIfTrue="1" operator="equal">
      <formula>B62831</formula>
    </cfRule>
  </conditionalFormatting>
  <conditionalFormatting sqref="B255">
    <cfRule type="cellIs" dxfId="881" priority="1128" stopIfTrue="1" operator="equal">
      <formula>B62900</formula>
    </cfRule>
  </conditionalFormatting>
  <conditionalFormatting sqref="B241:B242">
    <cfRule type="cellIs" dxfId="880" priority="1127" stopIfTrue="1" operator="equal">
      <formula>B61849</formula>
    </cfRule>
  </conditionalFormatting>
  <conditionalFormatting sqref="B567:B568">
    <cfRule type="cellIs" dxfId="879" priority="1126" stopIfTrue="1" operator="equal">
      <formula>B62183</formula>
    </cfRule>
  </conditionalFormatting>
  <conditionalFormatting sqref="B247:B248 B279 B302:B305 B230:B231">
    <cfRule type="cellIs" dxfId="878" priority="1125" stopIfTrue="1" operator="equal">
      <formula>B61860</formula>
    </cfRule>
  </conditionalFormatting>
  <conditionalFormatting sqref="B281 B267:B268 B246 B284:B301">
    <cfRule type="cellIs" dxfId="877" priority="1124" stopIfTrue="1" operator="equal">
      <formula>B61846</formula>
    </cfRule>
  </conditionalFormatting>
  <conditionalFormatting sqref="B394:B398">
    <cfRule type="cellIs" dxfId="876" priority="1123" stopIfTrue="1" operator="equal">
      <formula>B62067</formula>
    </cfRule>
  </conditionalFormatting>
  <conditionalFormatting sqref="B469:B488">
    <cfRule type="cellIs" dxfId="875" priority="1122" stopIfTrue="1" operator="equal">
      <formula>B62114</formula>
    </cfRule>
  </conditionalFormatting>
  <conditionalFormatting sqref="B255">
    <cfRule type="cellIs" dxfId="874" priority="1121" stopIfTrue="1" operator="equal">
      <formula>B61899</formula>
    </cfRule>
  </conditionalFormatting>
  <conditionalFormatting sqref="B375:B392">
    <cfRule type="cellIs" dxfId="873" priority="1120" stopIfTrue="1" operator="equal">
      <formula>B62086</formula>
    </cfRule>
  </conditionalFormatting>
  <conditionalFormatting sqref="B343:B355 B365:B372 B375:B392">
    <cfRule type="cellIs" dxfId="872" priority="1119" stopIfTrue="1" operator="equal">
      <formula>B62044</formula>
    </cfRule>
  </conditionalFormatting>
  <conditionalFormatting sqref="B469:B488">
    <cfRule type="cellIs" dxfId="871" priority="1118" stopIfTrue="1" operator="equal">
      <formula>B62165</formula>
    </cfRule>
  </conditionalFormatting>
  <conditionalFormatting sqref="B344:B355">
    <cfRule type="cellIs" dxfId="870" priority="1117" stopIfTrue="1" operator="equal">
      <formula>B62640</formula>
    </cfRule>
  </conditionalFormatting>
  <conditionalFormatting sqref="B344:B355 B357:B372 B375:B392">
    <cfRule type="cellIs" dxfId="869" priority="1116" stopIfTrue="1" operator="equal">
      <formula>B62588</formula>
    </cfRule>
  </conditionalFormatting>
  <conditionalFormatting sqref="B365">
    <cfRule type="cellIs" dxfId="868" priority="1115" stopIfTrue="1" operator="equal">
      <formula>B62611</formula>
    </cfRule>
  </conditionalFormatting>
  <conditionalFormatting sqref="B361:B365">
    <cfRule type="cellIs" dxfId="867" priority="1114" stopIfTrue="1" operator="equal">
      <formula>B62587</formula>
    </cfRule>
  </conditionalFormatting>
  <conditionalFormatting sqref="B344:B355 B365:B372 B375:B392">
    <cfRule type="cellIs" dxfId="866" priority="1113" stopIfTrue="1" operator="equal">
      <formula>B62568</formula>
    </cfRule>
  </conditionalFormatting>
  <conditionalFormatting sqref="B344:B355 B365:B372 B375:B392 B250:B254">
    <cfRule type="cellIs" dxfId="865" priority="1112" stopIfTrue="1" operator="equal">
      <formula>B62514</formula>
    </cfRule>
  </conditionalFormatting>
  <conditionalFormatting sqref="B344:B355 B365:B372 B375:B392">
    <cfRule type="cellIs" dxfId="864" priority="1111" stopIfTrue="1" operator="equal">
      <formula>B62596</formula>
    </cfRule>
  </conditionalFormatting>
  <conditionalFormatting sqref="B365:B373 B375:B392">
    <cfRule type="cellIs" dxfId="863" priority="1110" stopIfTrue="1" operator="equal">
      <formula>B62640</formula>
    </cfRule>
  </conditionalFormatting>
  <conditionalFormatting sqref="B344:B355 B365:B372 B375:B392">
    <cfRule type="cellIs" dxfId="862" priority="1109" stopIfTrue="1" operator="equal">
      <formula>B62584</formula>
    </cfRule>
  </conditionalFormatting>
  <conditionalFormatting sqref="B375:B392 B247:B248">
    <cfRule type="cellIs" dxfId="861" priority="1108" stopIfTrue="1" operator="equal">
      <formula>B62521</formula>
    </cfRule>
  </conditionalFormatting>
  <conditionalFormatting sqref="B344:B355 B365:B372 B375:B392">
    <cfRule type="cellIs" dxfId="860" priority="1107" stopIfTrue="1" operator="equal">
      <formula>B62539</formula>
    </cfRule>
  </conditionalFormatting>
  <conditionalFormatting sqref="B357:B360">
    <cfRule type="cellIs" dxfId="859" priority="1106" stopIfTrue="1" operator="equal">
      <formula>B62653</formula>
    </cfRule>
  </conditionalFormatting>
  <conditionalFormatting sqref="B344:B355 B230:B231 B243">
    <cfRule type="cellIs" dxfId="858" priority="1105" stopIfTrue="1" operator="equal">
      <formula>B62516</formula>
    </cfRule>
  </conditionalFormatting>
  <conditionalFormatting sqref="B344:B355">
    <cfRule type="cellIs" dxfId="857" priority="1104" stopIfTrue="1" operator="equal">
      <formula>B62613</formula>
    </cfRule>
  </conditionalFormatting>
  <conditionalFormatting sqref="B356:B360">
    <cfRule type="cellIs" dxfId="856" priority="1103" stopIfTrue="1" operator="equal">
      <formula>B62595</formula>
    </cfRule>
  </conditionalFormatting>
  <conditionalFormatting sqref="B344:B355">
    <cfRule type="cellIs" dxfId="855" priority="1102" stopIfTrue="1" operator="equal">
      <formula>B62606</formula>
    </cfRule>
  </conditionalFormatting>
  <conditionalFormatting sqref="B356:B360 B373">
    <cfRule type="cellIs" dxfId="854" priority="1101" stopIfTrue="1" operator="equal">
      <formula>B62597</formula>
    </cfRule>
  </conditionalFormatting>
  <conditionalFormatting sqref="B344:B355">
    <cfRule type="cellIs" dxfId="853" priority="1100" stopIfTrue="1" operator="equal">
      <formula>B62561</formula>
    </cfRule>
  </conditionalFormatting>
  <conditionalFormatting sqref="B357:B360">
    <cfRule type="cellIs" dxfId="852" priority="1099" stopIfTrue="1" operator="equal">
      <formula>B62626</formula>
    </cfRule>
  </conditionalFormatting>
  <conditionalFormatting sqref="B344:B355">
    <cfRule type="cellIs" dxfId="851" priority="1098" stopIfTrue="1" operator="equal">
      <formula>B62641</formula>
    </cfRule>
  </conditionalFormatting>
  <conditionalFormatting sqref="B357:B360">
    <cfRule type="cellIs" dxfId="850" priority="1097" stopIfTrue="1" operator="equal">
      <formula>B62643</formula>
    </cfRule>
  </conditionalFormatting>
  <conditionalFormatting sqref="B357:B360 B344:B355 B230:B231">
    <cfRule type="cellIs" dxfId="849" priority="1096" stopIfTrue="1" operator="equal">
      <formula>B62496</formula>
    </cfRule>
  </conditionalFormatting>
  <conditionalFormatting sqref="B358:B360">
    <cfRule type="cellIs" dxfId="848" priority="1095" stopIfTrue="1" operator="equal">
      <formula>B62643</formula>
    </cfRule>
  </conditionalFormatting>
  <conditionalFormatting sqref="B373">
    <cfRule type="cellIs" dxfId="847" priority="1094" stopIfTrue="1" operator="equal">
      <formula>B62649</formula>
    </cfRule>
  </conditionalFormatting>
  <conditionalFormatting sqref="B356:B360 B373">
    <cfRule type="cellIs" dxfId="846" priority="1093" stopIfTrue="1" operator="equal">
      <formula>B62601</formula>
    </cfRule>
  </conditionalFormatting>
  <conditionalFormatting sqref="B244:B246">
    <cfRule type="cellIs" dxfId="845" priority="1092" stopIfTrue="1" operator="equal">
      <formula>B62519</formula>
    </cfRule>
  </conditionalFormatting>
  <conditionalFormatting sqref="B358:B360">
    <cfRule type="cellIs" dxfId="844" priority="1091" stopIfTrue="1" operator="equal">
      <formula>B62619</formula>
    </cfRule>
  </conditionalFormatting>
  <conditionalFormatting sqref="B361:B365">
    <cfRule type="cellIs" dxfId="843" priority="1090" stopIfTrue="1" operator="equal">
      <formula>B62618</formula>
    </cfRule>
  </conditionalFormatting>
  <conditionalFormatting sqref="B373">
    <cfRule type="cellIs" dxfId="842" priority="1089" stopIfTrue="1" operator="equal">
      <formula>B62638</formula>
    </cfRule>
  </conditionalFormatting>
  <conditionalFormatting sqref="B358:B360">
    <cfRule type="cellIs" dxfId="841" priority="1088" stopIfTrue="1" operator="equal">
      <formula>B62626</formula>
    </cfRule>
  </conditionalFormatting>
  <conditionalFormatting sqref="B358:B360">
    <cfRule type="cellIs" dxfId="840" priority="1087" stopIfTrue="1" operator="equal">
      <formula>B62653</formula>
    </cfRule>
  </conditionalFormatting>
  <conditionalFormatting sqref="B358:B360">
    <cfRule type="cellIs" dxfId="839" priority="1086" stopIfTrue="1" operator="equal">
      <formula>B62574</formula>
    </cfRule>
  </conditionalFormatting>
  <conditionalFormatting sqref="B358:B360">
    <cfRule type="cellIs" dxfId="838" priority="1085" stopIfTrue="1" operator="equal">
      <formula>B62654</formula>
    </cfRule>
  </conditionalFormatting>
  <conditionalFormatting sqref="B373">
    <cfRule type="cellIs" dxfId="837" priority="1084" stopIfTrue="1" operator="equal">
      <formula>B62598</formula>
    </cfRule>
  </conditionalFormatting>
  <conditionalFormatting sqref="B357:B364">
    <cfRule type="cellIs" dxfId="836" priority="1083" stopIfTrue="1" operator="equal">
      <formula>B62597</formula>
    </cfRule>
  </conditionalFormatting>
  <conditionalFormatting sqref="B356:B360">
    <cfRule type="cellIs" dxfId="835" priority="1082" stopIfTrue="1" operator="equal">
      <formula>B62574</formula>
    </cfRule>
  </conditionalFormatting>
  <conditionalFormatting sqref="B356:B360">
    <cfRule type="cellIs" dxfId="834" priority="1081" stopIfTrue="1" operator="equal">
      <formula>B62654</formula>
    </cfRule>
  </conditionalFormatting>
  <conditionalFormatting sqref="B356:B360">
    <cfRule type="cellIs" dxfId="833" priority="1080" stopIfTrue="1" operator="equal">
      <formula>B62632</formula>
    </cfRule>
  </conditionalFormatting>
  <conditionalFormatting sqref="B356:B360 B244:B245">
    <cfRule type="cellIs" dxfId="832" priority="1079" stopIfTrue="1" operator="equal">
      <formula>B62531</formula>
    </cfRule>
  </conditionalFormatting>
  <conditionalFormatting sqref="B356:B360">
    <cfRule type="cellIs" dxfId="831" priority="1078" stopIfTrue="1" operator="equal">
      <formula>B62626</formula>
    </cfRule>
  </conditionalFormatting>
  <conditionalFormatting sqref="B356:B360 B373">
    <cfRule type="cellIs" dxfId="830" priority="1077" stopIfTrue="1" operator="equal">
      <formula>B62552</formula>
    </cfRule>
  </conditionalFormatting>
  <conditionalFormatting sqref="B359:B360">
    <cfRule type="cellIs" dxfId="829" priority="1076" stopIfTrue="1" operator="equal">
      <formula>B62643</formula>
    </cfRule>
  </conditionalFormatting>
  <conditionalFormatting sqref="B250:B254">
    <cfRule type="cellIs" dxfId="828" priority="1075" stopIfTrue="1" operator="equal">
      <formula>B62526</formula>
    </cfRule>
  </conditionalFormatting>
  <conditionalFormatting sqref="B359:B360">
    <cfRule type="cellIs" dxfId="827" priority="1074" stopIfTrue="1" operator="equal">
      <formula>B62609</formula>
    </cfRule>
  </conditionalFormatting>
  <conditionalFormatting sqref="B359:B360 B230:B231 B247:B248">
    <cfRule type="cellIs" dxfId="826" priority="1073" stopIfTrue="1" operator="equal">
      <formula>B62524</formula>
    </cfRule>
  </conditionalFormatting>
  <conditionalFormatting sqref="B359:B360">
    <cfRule type="cellIs" dxfId="825" priority="1072" stopIfTrue="1" operator="equal">
      <formula>B62574</formula>
    </cfRule>
  </conditionalFormatting>
  <conditionalFormatting sqref="B359:B360">
    <cfRule type="cellIs" dxfId="824" priority="1071" stopIfTrue="1" operator="equal">
      <formula>B62654</formula>
    </cfRule>
  </conditionalFormatting>
  <conditionalFormatting sqref="B365">
    <cfRule type="cellIs" dxfId="823" priority="1070" stopIfTrue="1" operator="equal">
      <formula>B62587</formula>
    </cfRule>
  </conditionalFormatting>
  <conditionalFormatting sqref="B359:B360 B232:B238">
    <cfRule type="cellIs" dxfId="822" priority="1069" stopIfTrue="1" operator="equal">
      <formula>B62470</formula>
    </cfRule>
  </conditionalFormatting>
  <conditionalFormatting sqref="B359:B360">
    <cfRule type="cellIs" dxfId="821" priority="1068" stopIfTrue="1" operator="equal">
      <formula>B62601</formula>
    </cfRule>
  </conditionalFormatting>
  <conditionalFormatting sqref="B359:B360">
    <cfRule type="cellIs" dxfId="820" priority="1067" stopIfTrue="1" operator="equal">
      <formula>B62552</formula>
    </cfRule>
  </conditionalFormatting>
  <conditionalFormatting sqref="B356:B360 B373">
    <cfRule type="cellIs" dxfId="819" priority="1066" stopIfTrue="1" operator="equal">
      <formula>B62609</formula>
    </cfRule>
  </conditionalFormatting>
  <conditionalFormatting sqref="B357:B360">
    <cfRule type="cellIs" dxfId="818" priority="1065" stopIfTrue="1" operator="equal">
      <formula>B62574</formula>
    </cfRule>
  </conditionalFormatting>
  <conditionalFormatting sqref="B356:B360">
    <cfRule type="cellIs" dxfId="817" priority="1064" stopIfTrue="1" operator="equal">
      <formula>B62653</formula>
    </cfRule>
  </conditionalFormatting>
  <conditionalFormatting sqref="B357:B360">
    <cfRule type="cellIs" dxfId="816" priority="1063" stopIfTrue="1" operator="equal">
      <formula>B62619</formula>
    </cfRule>
  </conditionalFormatting>
  <conditionalFormatting sqref="B360">
    <cfRule type="cellIs" dxfId="815" priority="1062" stopIfTrue="1" operator="equal">
      <formula>B354</formula>
    </cfRule>
  </conditionalFormatting>
  <conditionalFormatting sqref="B360 B249 B241:B242">
    <cfRule type="cellIs" dxfId="814" priority="1061" stopIfTrue="1" operator="equal">
      <formula>B62524</formula>
    </cfRule>
  </conditionalFormatting>
  <conditionalFormatting sqref="B359:B360">
    <cfRule type="cellIs" dxfId="813" priority="1060" stopIfTrue="1" operator="equal">
      <formula>B62631</formula>
    </cfRule>
  </conditionalFormatting>
  <conditionalFormatting sqref="B360">
    <cfRule type="cellIs" dxfId="812" priority="1059" stopIfTrue="1" operator="equal">
      <formula>B62609</formula>
    </cfRule>
  </conditionalFormatting>
  <conditionalFormatting sqref="B360">
    <cfRule type="cellIs" dxfId="811" priority="1058" stopIfTrue="1" operator="equal">
      <formula>B62631</formula>
    </cfRule>
  </conditionalFormatting>
  <conditionalFormatting sqref="B360 B244:B245">
    <cfRule type="cellIs" dxfId="810" priority="1057" stopIfTrue="1" operator="equal">
      <formula>B62503</formula>
    </cfRule>
  </conditionalFormatting>
  <conditionalFormatting sqref="B360">
    <cfRule type="cellIs" dxfId="809" priority="1056" stopIfTrue="1" operator="equal">
      <formula>B62626</formula>
    </cfRule>
  </conditionalFormatting>
  <conditionalFormatting sqref="B360">
    <cfRule type="cellIs" dxfId="808" priority="1055" stopIfTrue="1" operator="equal">
      <formula>B62653</formula>
    </cfRule>
  </conditionalFormatting>
  <conditionalFormatting sqref="B360">
    <cfRule type="cellIs" dxfId="807" priority="1054" stopIfTrue="1" operator="equal">
      <formula>B62574</formula>
    </cfRule>
  </conditionalFormatting>
  <conditionalFormatting sqref="B360">
    <cfRule type="cellIs" dxfId="806" priority="1053" stopIfTrue="1" operator="equal">
      <formula>B62654</formula>
    </cfRule>
  </conditionalFormatting>
  <conditionalFormatting sqref="B360">
    <cfRule type="cellIs" dxfId="805" priority="1052" stopIfTrue="1" operator="equal">
      <formula>B62621</formula>
    </cfRule>
  </conditionalFormatting>
  <conditionalFormatting sqref="B360 B230:B231">
    <cfRule type="cellIs" dxfId="804" priority="1051" stopIfTrue="1" operator="equal">
      <formula>B62467</formula>
    </cfRule>
  </conditionalFormatting>
  <conditionalFormatting sqref="B360">
    <cfRule type="cellIs" dxfId="803" priority="1050" stopIfTrue="1" operator="equal">
      <formula>B62552</formula>
    </cfRule>
  </conditionalFormatting>
  <conditionalFormatting sqref="B356:B360 B373">
    <cfRule type="cellIs" dxfId="802" priority="1049" stopIfTrue="1" operator="equal">
      <formula>B62604</formula>
    </cfRule>
  </conditionalFormatting>
  <conditionalFormatting sqref="B365">
    <cfRule type="cellIs" dxfId="801" priority="1048" stopIfTrue="1" operator="equal">
      <formula>B62594</formula>
    </cfRule>
  </conditionalFormatting>
  <conditionalFormatting sqref="B365">
    <cfRule type="cellIs" dxfId="800" priority="1047" stopIfTrue="1" operator="equal">
      <formula>B62571</formula>
    </cfRule>
  </conditionalFormatting>
  <conditionalFormatting sqref="B365">
    <cfRule type="cellIs" dxfId="799" priority="1046" stopIfTrue="1" operator="equal">
      <formula>B62542</formula>
    </cfRule>
  </conditionalFormatting>
  <conditionalFormatting sqref="B365">
    <cfRule type="cellIs" dxfId="798" priority="1045" stopIfTrue="1" operator="equal">
      <formula>B62599</formula>
    </cfRule>
  </conditionalFormatting>
  <conditionalFormatting sqref="B365">
    <cfRule type="cellIs" dxfId="797" priority="1044" stopIfTrue="1" operator="equal">
      <formula>B62621</formula>
    </cfRule>
  </conditionalFormatting>
  <conditionalFormatting sqref="B356:B360">
    <cfRule type="cellIs" dxfId="796" priority="1043" stopIfTrue="1" operator="equal">
      <formula>B62623</formula>
    </cfRule>
  </conditionalFormatting>
  <conditionalFormatting sqref="B359:B360">
    <cfRule type="cellIs" dxfId="795" priority="1042" stopIfTrue="1" operator="equal">
      <formula>B62619</formula>
    </cfRule>
  </conditionalFormatting>
  <conditionalFormatting sqref="B458:B466">
    <cfRule type="cellIs" dxfId="794" priority="1041" stopIfTrue="1" operator="equal">
      <formula>B62150</formula>
    </cfRule>
  </conditionalFormatting>
  <conditionalFormatting sqref="B336:B342">
    <cfRule type="cellIs" dxfId="793" priority="1040" stopIfTrue="1" operator="equal">
      <formula>B62027</formula>
    </cfRule>
  </conditionalFormatting>
  <conditionalFormatting sqref="B241:B242">
    <cfRule type="cellIs" dxfId="792" priority="1039" stopIfTrue="1" operator="equal">
      <formula>B62472</formula>
    </cfRule>
  </conditionalFormatting>
  <conditionalFormatting sqref="B337:B342">
    <cfRule type="cellIs" dxfId="791" priority="1038" stopIfTrue="1" operator="equal">
      <formula>B62039</formula>
    </cfRule>
  </conditionalFormatting>
  <conditionalFormatting sqref="B359:B364">
    <cfRule type="cellIs" dxfId="790" priority="1037" stopIfTrue="1" operator="equal">
      <formula>B62581</formula>
    </cfRule>
  </conditionalFormatting>
  <conditionalFormatting sqref="B247:B248">
    <cfRule type="cellIs" dxfId="789" priority="1036" stopIfTrue="1" operator="equal">
      <formula>B62472</formula>
    </cfRule>
  </conditionalFormatting>
  <conditionalFormatting sqref="B469:B488">
    <cfRule type="cellIs" dxfId="788" priority="1035" stopIfTrue="1" operator="equal">
      <formula>B62164</formula>
    </cfRule>
  </conditionalFormatting>
  <conditionalFormatting sqref="B657:B658">
    <cfRule type="cellIs" dxfId="787" priority="1034" stopIfTrue="1" operator="equal">
      <formula>B62333</formula>
    </cfRule>
  </conditionalFormatting>
  <conditionalFormatting sqref="B344:B364">
    <cfRule type="cellIs" dxfId="786" priority="1033" stopIfTrue="1" operator="equal">
      <formula>B62590</formula>
    </cfRule>
  </conditionalFormatting>
  <conditionalFormatting sqref="B467:B468">
    <cfRule type="cellIs" dxfId="785" priority="1032" stopIfTrue="1" operator="equal">
      <formula>B62154</formula>
    </cfRule>
  </conditionalFormatting>
  <conditionalFormatting sqref="B361:B364">
    <cfRule type="cellIs" dxfId="784" priority="1031" stopIfTrue="1" operator="equal">
      <formula>B62595</formula>
    </cfRule>
  </conditionalFormatting>
  <conditionalFormatting sqref="B356:B360">
    <cfRule type="cellIs" dxfId="783" priority="1030" stopIfTrue="1" operator="equal">
      <formula>B62579</formula>
    </cfRule>
  </conditionalFormatting>
  <conditionalFormatting sqref="B356:B360">
    <cfRule type="cellIs" dxfId="782" priority="1029" stopIfTrue="1" operator="equal">
      <formula>B62607</formula>
    </cfRule>
  </conditionalFormatting>
  <conditionalFormatting sqref="B249">
    <cfRule type="cellIs" dxfId="781" priority="1028" stopIfTrue="1" operator="equal">
      <formula>B62475</formula>
    </cfRule>
  </conditionalFormatting>
  <conditionalFormatting sqref="B428:B441">
    <cfRule type="cellIs" dxfId="780" priority="1027" stopIfTrue="1" operator="equal">
      <formula>B62116</formula>
    </cfRule>
  </conditionalFormatting>
  <conditionalFormatting sqref="B357:B364">
    <cfRule type="cellIs" dxfId="779" priority="1026" stopIfTrue="1" operator="equal">
      <formula>B62581</formula>
    </cfRule>
  </conditionalFormatting>
  <conditionalFormatting sqref="B357:B364">
    <cfRule type="cellIs" dxfId="778" priority="1025" stopIfTrue="1" operator="equal">
      <formula>B62609</formula>
    </cfRule>
  </conditionalFormatting>
  <conditionalFormatting sqref="B361:B364">
    <cfRule type="cellIs" dxfId="777" priority="1024" stopIfTrue="1" operator="equal">
      <formula>B62590</formula>
    </cfRule>
  </conditionalFormatting>
  <conditionalFormatting sqref="B393">
    <cfRule type="cellIs" dxfId="776" priority="1023" stopIfTrue="1" operator="equal">
      <formula>B341</formula>
    </cfRule>
  </conditionalFormatting>
  <conditionalFormatting sqref="B356:B360">
    <cfRule type="cellIs" dxfId="775" priority="1022" stopIfTrue="1" operator="equal">
      <formula>B62599</formula>
    </cfRule>
  </conditionalFormatting>
  <conditionalFormatting sqref="B356:B360">
    <cfRule type="cellIs" dxfId="774" priority="1021" stopIfTrue="1" operator="equal">
      <formula>B62581</formula>
    </cfRule>
  </conditionalFormatting>
  <conditionalFormatting sqref="B337:B342">
    <cfRule type="cellIs" dxfId="773" priority="1020" stopIfTrue="1" operator="equal">
      <formula>B62022</formula>
    </cfRule>
  </conditionalFormatting>
  <conditionalFormatting sqref="B246">
    <cfRule type="cellIs" dxfId="772" priority="1019" stopIfTrue="1" operator="equal">
      <formula>B62498</formula>
    </cfRule>
  </conditionalFormatting>
  <conditionalFormatting sqref="B243">
    <cfRule type="cellIs" dxfId="771" priority="1018" stopIfTrue="1" operator="equal">
      <formula>B62472</formula>
    </cfRule>
  </conditionalFormatting>
  <conditionalFormatting sqref="B356:B360">
    <cfRule type="cellIs" dxfId="770" priority="1017" stopIfTrue="1" operator="equal">
      <formula>B62066</formula>
    </cfRule>
  </conditionalFormatting>
  <conditionalFormatting sqref="B343:B372">
    <cfRule type="cellIs" dxfId="769" priority="1016" stopIfTrue="1" operator="equal">
      <formula>B62054</formula>
    </cfRule>
  </conditionalFormatting>
  <conditionalFormatting sqref="B356:B360">
    <cfRule type="cellIs" dxfId="768" priority="1015" stopIfTrue="1" operator="equal">
      <formula>B62056</formula>
    </cfRule>
  </conditionalFormatting>
  <conditionalFormatting sqref="B356:B360">
    <cfRule type="cellIs" dxfId="767" priority="1014" stopIfTrue="1" operator="equal">
      <formula>B62619</formula>
    </cfRule>
  </conditionalFormatting>
  <conditionalFormatting sqref="B344:B372">
    <cfRule type="cellIs" dxfId="766" priority="1013" stopIfTrue="1" operator="equal">
      <formula>B62618</formula>
    </cfRule>
  </conditionalFormatting>
  <conditionalFormatting sqref="B356:B360">
    <cfRule type="cellIs" dxfId="765" priority="1012" stopIfTrue="1" operator="equal">
      <formula>B62550</formula>
    </cfRule>
  </conditionalFormatting>
  <conditionalFormatting sqref="B357:B364">
    <cfRule type="cellIs" dxfId="764" priority="1011" stopIfTrue="1" operator="equal">
      <formula>B62621</formula>
    </cfRule>
  </conditionalFormatting>
  <conditionalFormatting sqref="B344:B364">
    <cfRule type="cellIs" dxfId="763" priority="1010" stopIfTrue="1" operator="equal">
      <formula>B62619</formula>
    </cfRule>
  </conditionalFormatting>
  <conditionalFormatting sqref="B357:B364">
    <cfRule type="cellIs" dxfId="762" priority="1009" stopIfTrue="1" operator="equal">
      <formula>B62552</formula>
    </cfRule>
  </conditionalFormatting>
  <conditionalFormatting sqref="B361:B364">
    <cfRule type="cellIs" dxfId="761" priority="1008" stopIfTrue="1" operator="equal">
      <formula>B62567</formula>
    </cfRule>
  </conditionalFormatting>
  <conditionalFormatting sqref="B361:B364">
    <cfRule type="cellIs" dxfId="760" priority="1007" stopIfTrue="1" operator="equal">
      <formula>B62538</formula>
    </cfRule>
  </conditionalFormatting>
  <conditionalFormatting sqref="B361:B364">
    <cfRule type="cellIs" dxfId="759" priority="1006" stopIfTrue="1" operator="equal">
      <formula>B62051</formula>
    </cfRule>
  </conditionalFormatting>
  <conditionalFormatting sqref="B475:B476">
    <cfRule type="cellIs" dxfId="758" priority="1005" stopIfTrue="1" operator="equal">
      <formula>B62197</formula>
    </cfRule>
  </conditionalFormatting>
  <conditionalFormatting sqref="B361:B364">
    <cfRule type="cellIs" dxfId="757" priority="1004" stopIfTrue="1" operator="equal">
      <formula>B62062</formula>
    </cfRule>
  </conditionalFormatting>
  <conditionalFormatting sqref="B361:B364">
    <cfRule type="cellIs" dxfId="756" priority="1003" stopIfTrue="1" operator="equal">
      <formula>B61971</formula>
    </cfRule>
  </conditionalFormatting>
  <conditionalFormatting sqref="B512">
    <cfRule type="cellIs" dxfId="755" priority="1002" stopIfTrue="1" operator="equal">
      <formula>B62171</formula>
    </cfRule>
  </conditionalFormatting>
  <conditionalFormatting sqref="B428:B441">
    <cfRule type="cellIs" dxfId="754" priority="1001" stopIfTrue="1" operator="equal">
      <formula>B62096</formula>
    </cfRule>
  </conditionalFormatting>
  <conditionalFormatting sqref="B442:B453">
    <cfRule type="cellIs" dxfId="753" priority="1000" stopIfTrue="1" operator="equal">
      <formula>B62114</formula>
    </cfRule>
  </conditionalFormatting>
  <conditionalFormatting sqref="B443:B453 B418:B419">
    <cfRule type="cellIs" dxfId="752" priority="999" stopIfTrue="1" operator="equal">
      <formula>B62112</formula>
    </cfRule>
  </conditionalFormatting>
  <conditionalFormatting sqref="B504:B506">
    <cfRule type="cellIs" dxfId="751" priority="998" stopIfTrue="1" operator="equal">
      <formula>B503</formula>
    </cfRule>
  </conditionalFormatting>
  <conditionalFormatting sqref="B504:B506">
    <cfRule type="cellIs" dxfId="750" priority="997" stopIfTrue="1" operator="equal">
      <formula>B62714</formula>
    </cfRule>
  </conditionalFormatting>
  <conditionalFormatting sqref="B504:B506">
    <cfRule type="cellIs" dxfId="749" priority="996" stopIfTrue="1" operator="equal">
      <formula>B484</formula>
    </cfRule>
  </conditionalFormatting>
  <conditionalFormatting sqref="B504:B506">
    <cfRule type="cellIs" dxfId="748" priority="995" stopIfTrue="1" operator="equal">
      <formula>B62715</formula>
    </cfRule>
  </conditionalFormatting>
  <conditionalFormatting sqref="B504:B506">
    <cfRule type="cellIs" dxfId="747" priority="994" stopIfTrue="1" operator="equal">
      <formula>B62713</formula>
    </cfRule>
  </conditionalFormatting>
  <conditionalFormatting sqref="B504:B506 B639">
    <cfRule type="cellIs" dxfId="746" priority="993" stopIfTrue="1" operator="equal">
      <formula>B483</formula>
    </cfRule>
  </conditionalFormatting>
  <conditionalFormatting sqref="B504:B506">
    <cfRule type="cellIs" dxfId="745" priority="992" stopIfTrue="1" operator="equal">
      <formula>B490</formula>
    </cfRule>
  </conditionalFormatting>
  <conditionalFormatting sqref="B504:B506">
    <cfRule type="cellIs" dxfId="744" priority="991" stopIfTrue="1" operator="equal">
      <formula>B62683</formula>
    </cfRule>
  </conditionalFormatting>
  <conditionalFormatting sqref="B504:B506">
    <cfRule type="cellIs" dxfId="743" priority="990" stopIfTrue="1" operator="equal">
      <formula>B62719</formula>
    </cfRule>
  </conditionalFormatting>
  <conditionalFormatting sqref="B504:B506">
    <cfRule type="cellIs" dxfId="742" priority="989" stopIfTrue="1" operator="equal">
      <formula>B62663</formula>
    </cfRule>
  </conditionalFormatting>
  <conditionalFormatting sqref="B504:B506">
    <cfRule type="cellIs" dxfId="741" priority="988" stopIfTrue="1" operator="equal">
      <formula>B62703</formula>
    </cfRule>
  </conditionalFormatting>
  <conditionalFormatting sqref="B504:B506">
    <cfRule type="cellIs" dxfId="740" priority="987" stopIfTrue="1" operator="equal">
      <formula>B62722</formula>
    </cfRule>
  </conditionalFormatting>
  <conditionalFormatting sqref="B504:B506">
    <cfRule type="cellIs" dxfId="739" priority="986" stopIfTrue="1" operator="equal">
      <formula>B62686</formula>
    </cfRule>
  </conditionalFormatting>
  <conditionalFormatting sqref="B504:B506">
    <cfRule type="cellIs" dxfId="738" priority="985" stopIfTrue="1" operator="equal">
      <formula>B62691</formula>
    </cfRule>
  </conditionalFormatting>
  <conditionalFormatting sqref="B504:B506">
    <cfRule type="cellIs" dxfId="737" priority="984" stopIfTrue="1" operator="equal">
      <formula>B62699</formula>
    </cfRule>
  </conditionalFormatting>
  <conditionalFormatting sqref="B504:B506">
    <cfRule type="cellIs" dxfId="736" priority="983" stopIfTrue="1" operator="equal">
      <formula>B62749</formula>
    </cfRule>
  </conditionalFormatting>
  <conditionalFormatting sqref="B504:B506">
    <cfRule type="cellIs" dxfId="735" priority="982" stopIfTrue="1" operator="equal">
      <formula>B62727</formula>
    </cfRule>
  </conditionalFormatting>
  <conditionalFormatting sqref="B504:B506">
    <cfRule type="cellIs" dxfId="734" priority="981" stopIfTrue="1" operator="equal">
      <formula>B62739</formula>
    </cfRule>
  </conditionalFormatting>
  <conditionalFormatting sqref="B504:B506">
    <cfRule type="cellIs" dxfId="733" priority="980" stopIfTrue="1" operator="equal">
      <formula>B62634</formula>
    </cfRule>
  </conditionalFormatting>
  <conditionalFormatting sqref="B504:B506">
    <cfRule type="cellIs" dxfId="732" priority="979" stopIfTrue="1" operator="equal">
      <formula>B62679</formula>
    </cfRule>
  </conditionalFormatting>
  <conditionalFormatting sqref="B504:B506">
    <cfRule type="cellIs" dxfId="731" priority="978" stopIfTrue="1" operator="equal">
      <formula>B62670</formula>
    </cfRule>
  </conditionalFormatting>
  <conditionalFormatting sqref="B504:B506">
    <cfRule type="cellIs" dxfId="730" priority="977" stopIfTrue="1" operator="equal">
      <formula>B62754</formula>
    </cfRule>
  </conditionalFormatting>
  <conditionalFormatting sqref="B504:B506 B239:B240">
    <cfRule type="cellIs" dxfId="729" priority="976" stopIfTrue="1" operator="equal">
      <formula>B62469</formula>
    </cfRule>
  </conditionalFormatting>
  <conditionalFormatting sqref="B504:B506">
    <cfRule type="cellIs" dxfId="728" priority="975" stopIfTrue="1" operator="equal">
      <formula>B62774</formula>
    </cfRule>
  </conditionalFormatting>
  <conditionalFormatting sqref="B504:B506">
    <cfRule type="cellIs" dxfId="727" priority="974" stopIfTrue="1" operator="equal">
      <formula>B62762</formula>
    </cfRule>
  </conditionalFormatting>
  <conditionalFormatting sqref="B504:B506">
    <cfRule type="cellIs" dxfId="726" priority="973" stopIfTrue="1" operator="equal">
      <formula>B62785</formula>
    </cfRule>
  </conditionalFormatting>
  <conditionalFormatting sqref="B504:B506 B246">
    <cfRule type="cellIs" dxfId="725" priority="972" stopIfTrue="1" operator="equal">
      <formula>B62526</formula>
    </cfRule>
  </conditionalFormatting>
  <conditionalFormatting sqref="B504:B506">
    <cfRule type="cellIs" dxfId="724" priority="971" stopIfTrue="1" operator="equal">
      <formula>B62757</formula>
    </cfRule>
  </conditionalFormatting>
  <conditionalFormatting sqref="B504:B506">
    <cfRule type="cellIs" dxfId="723" priority="970" stopIfTrue="1" operator="equal">
      <formula>B62750</formula>
    </cfRule>
  </conditionalFormatting>
  <conditionalFormatting sqref="B504:B506">
    <cfRule type="cellIs" dxfId="722" priority="969" stopIfTrue="1" operator="equal">
      <formula>B62705</formula>
    </cfRule>
  </conditionalFormatting>
  <conditionalFormatting sqref="B393">
    <cfRule type="cellIs" dxfId="721" priority="968" stopIfTrue="1" operator="equal">
      <formula>B62005</formula>
    </cfRule>
  </conditionalFormatting>
  <conditionalFormatting sqref="B540">
    <cfRule type="cellIs" dxfId="720" priority="967" stopIfTrue="1" operator="equal">
      <formula>B72</formula>
    </cfRule>
  </conditionalFormatting>
  <conditionalFormatting sqref="B576">
    <cfRule type="cellIs" dxfId="719" priority="966" stopIfTrue="1" operator="equal">
      <formula>B566</formula>
    </cfRule>
  </conditionalFormatting>
  <conditionalFormatting sqref="B721:B723">
    <cfRule type="cellIs" dxfId="718" priority="965" stopIfTrue="1" operator="equal">
      <formula>B720</formula>
    </cfRule>
  </conditionalFormatting>
  <conditionalFormatting sqref="B721:B723">
    <cfRule type="cellIs" dxfId="717" priority="964" stopIfTrue="1" operator="equal">
      <formula>B62183</formula>
    </cfRule>
  </conditionalFormatting>
  <conditionalFormatting sqref="B721:B723">
    <cfRule type="cellIs" dxfId="716" priority="963" stopIfTrue="1" operator="equal">
      <formula>B62133</formula>
    </cfRule>
  </conditionalFormatting>
  <conditionalFormatting sqref="B724:B725">
    <cfRule type="cellIs" dxfId="715" priority="962" stopIfTrue="1" operator="equal">
      <formula>B62160</formula>
    </cfRule>
  </conditionalFormatting>
  <conditionalFormatting sqref="B724:B725">
    <cfRule type="cellIs" dxfId="714" priority="961" stopIfTrue="1" operator="equal">
      <formula>B62155</formula>
    </cfRule>
  </conditionalFormatting>
  <conditionalFormatting sqref="B721:B723">
    <cfRule type="cellIs" dxfId="713" priority="960" stopIfTrue="1" operator="equal">
      <formula>B62161</formula>
    </cfRule>
  </conditionalFormatting>
  <conditionalFormatting sqref="B724:B725">
    <cfRule type="cellIs" dxfId="712" priority="959" stopIfTrue="1" operator="equal">
      <formula>B62172</formula>
    </cfRule>
  </conditionalFormatting>
  <conditionalFormatting sqref="B724:B725">
    <cfRule type="cellIs" dxfId="711" priority="958" stopIfTrue="1" operator="equal">
      <formula>B62183</formula>
    </cfRule>
  </conditionalFormatting>
  <conditionalFormatting sqref="B724:B725">
    <cfRule type="cellIs" dxfId="710" priority="957" stopIfTrue="1" operator="equal">
      <formula>B62103</formula>
    </cfRule>
  </conditionalFormatting>
  <conditionalFormatting sqref="B724:B725">
    <cfRule type="cellIs" dxfId="709" priority="956" stopIfTrue="1" operator="equal">
      <formula>B62132</formula>
    </cfRule>
  </conditionalFormatting>
  <conditionalFormatting sqref="B721:B725">
    <cfRule type="cellIs" dxfId="708" priority="955" stopIfTrue="1" operator="equal">
      <formula>B62149</formula>
    </cfRule>
  </conditionalFormatting>
  <conditionalFormatting sqref="B721:B723">
    <cfRule type="cellIs" dxfId="707" priority="954" stopIfTrue="1" operator="equal">
      <formula>B62153</formula>
    </cfRule>
  </conditionalFormatting>
  <conditionalFormatting sqref="B721:B723">
    <cfRule type="cellIs" dxfId="706" priority="953" stopIfTrue="1" operator="equal">
      <formula>B62156</formula>
    </cfRule>
  </conditionalFormatting>
  <conditionalFormatting sqref="B721:B723">
    <cfRule type="cellIs" dxfId="705" priority="952" stopIfTrue="1" operator="equal">
      <formula>B62104</formula>
    </cfRule>
  </conditionalFormatting>
  <conditionalFormatting sqref="B721:B723">
    <cfRule type="cellIs" dxfId="704" priority="951" stopIfTrue="1" operator="equal">
      <formula>B62173</formula>
    </cfRule>
  </conditionalFormatting>
  <conditionalFormatting sqref="B721:B723">
    <cfRule type="cellIs" dxfId="703" priority="950" stopIfTrue="1" operator="equal">
      <formula>B62184</formula>
    </cfRule>
  </conditionalFormatting>
  <conditionalFormatting sqref="B724:B725">
    <cfRule type="cellIs" dxfId="702" priority="949" stopIfTrue="1" operator="equal">
      <formula>B62182</formula>
    </cfRule>
  </conditionalFormatting>
  <conditionalFormatting sqref="B724:B725">
    <cfRule type="cellIs" dxfId="701" priority="948" stopIfTrue="1" operator="equal">
      <formula>B62148</formula>
    </cfRule>
  </conditionalFormatting>
  <conditionalFormatting sqref="B251:B254">
    <cfRule type="cellIs" dxfId="700" priority="947" stopIfTrue="1" operator="equal">
      <formula>B250</formula>
    </cfRule>
  </conditionalFormatting>
  <conditionalFormatting sqref="B249">
    <cfRule type="cellIs" dxfId="699" priority="946" stopIfTrue="1" operator="equal">
      <formula>B62520</formula>
    </cfRule>
  </conditionalFormatting>
  <conditionalFormatting sqref="B249">
    <cfRule type="cellIs" dxfId="698" priority="945" stopIfTrue="1" operator="equal">
      <formula>B62544</formula>
    </cfRule>
  </conditionalFormatting>
  <conditionalFormatting sqref="B230:B238">
    <cfRule type="cellIs" dxfId="697" priority="944" stopIfTrue="1" operator="equal">
      <formula>B62547</formula>
    </cfRule>
  </conditionalFormatting>
  <conditionalFormatting sqref="B244:B245">
    <cfRule type="cellIs" dxfId="696" priority="943" stopIfTrue="1" operator="equal">
      <formula>B62554</formula>
    </cfRule>
  </conditionalFormatting>
  <conditionalFormatting sqref="B239">
    <cfRule type="cellIs" dxfId="695" priority="942" stopIfTrue="1" operator="equal">
      <formula>B231</formula>
    </cfRule>
  </conditionalFormatting>
  <conditionalFormatting sqref="B249">
    <cfRule type="cellIs" dxfId="694" priority="941" stopIfTrue="1" operator="equal">
      <formula>B62524</formula>
    </cfRule>
  </conditionalFormatting>
  <conditionalFormatting sqref="B249">
    <cfRule type="cellIs" dxfId="693" priority="940" stopIfTrue="1" operator="equal">
      <formula>B62527</formula>
    </cfRule>
  </conditionalFormatting>
  <conditionalFormatting sqref="B239:B240 B247:B248 B230:B231 B244:B245">
    <cfRule type="cellIs" dxfId="692" priority="939" stopIfTrue="1" operator="equal">
      <formula>B62512</formula>
    </cfRule>
  </conditionalFormatting>
  <conditionalFormatting sqref="B247:B249">
    <cfRule type="cellIs" dxfId="691" priority="938" stopIfTrue="1" operator="equal">
      <formula>B62552</formula>
    </cfRule>
  </conditionalFormatting>
  <conditionalFormatting sqref="B249 B230:B231">
    <cfRule type="cellIs" dxfId="690" priority="937" stopIfTrue="1" operator="equal">
      <formula>B62536</formula>
    </cfRule>
  </conditionalFormatting>
  <conditionalFormatting sqref="B250">
    <cfRule type="cellIs" dxfId="689" priority="936" stopIfTrue="1" operator="equal">
      <formula>B231</formula>
    </cfRule>
  </conditionalFormatting>
  <conditionalFormatting sqref="B244:B245">
    <cfRule type="cellIs" dxfId="688" priority="935" stopIfTrue="1" operator="equal">
      <formula>B62543</formula>
    </cfRule>
  </conditionalFormatting>
  <conditionalFormatting sqref="B239:B240">
    <cfRule type="cellIs" dxfId="687" priority="934" stopIfTrue="1" operator="equal">
      <formula>B62514</formula>
    </cfRule>
  </conditionalFormatting>
  <conditionalFormatting sqref="B246">
    <cfRule type="cellIs" dxfId="686" priority="933" stopIfTrue="1" operator="equal">
      <formula>B231</formula>
    </cfRule>
  </conditionalFormatting>
  <conditionalFormatting sqref="B232:B238">
    <cfRule type="cellIs" dxfId="685" priority="932" stopIfTrue="1" operator="equal">
      <formula>B62550</formula>
    </cfRule>
  </conditionalFormatting>
  <conditionalFormatting sqref="B232:B238">
    <cfRule type="cellIs" dxfId="684" priority="931" stopIfTrue="1" operator="equal">
      <formula>B62527</formula>
    </cfRule>
  </conditionalFormatting>
  <conditionalFormatting sqref="B232:B238">
    <cfRule type="cellIs" dxfId="683" priority="930" stopIfTrue="1" operator="equal">
      <formula>B62539</formula>
    </cfRule>
  </conditionalFormatting>
  <conditionalFormatting sqref="B232:B238">
    <cfRule type="cellIs" dxfId="682" priority="929" stopIfTrue="1" operator="equal">
      <formula>B62522</formula>
    </cfRule>
  </conditionalFormatting>
  <conditionalFormatting sqref="B241:B242">
    <cfRule type="cellIs" dxfId="681" priority="928" stopIfTrue="1" operator="equal">
      <formula>B62552</formula>
    </cfRule>
  </conditionalFormatting>
  <conditionalFormatting sqref="B241:B242">
    <cfRule type="cellIs" dxfId="680" priority="927" stopIfTrue="1" operator="equal">
      <formula>B62529</formula>
    </cfRule>
  </conditionalFormatting>
  <conditionalFormatting sqref="B241:B242">
    <cfRule type="cellIs" dxfId="679" priority="926" stopIfTrue="1" operator="equal">
      <formula>B62541</formula>
    </cfRule>
  </conditionalFormatting>
  <conditionalFormatting sqref="B239:B242">
    <cfRule type="cellIs" dxfId="678" priority="923" stopIfTrue="1" operator="equal">
      <formula>B62549</formula>
    </cfRule>
  </conditionalFormatting>
  <conditionalFormatting sqref="B250:B254">
    <cfRule type="cellIs" dxfId="677" priority="922" stopIfTrue="1" operator="equal">
      <formula>B62538</formula>
    </cfRule>
  </conditionalFormatting>
  <conditionalFormatting sqref="B250:B254">
    <cfRule type="cellIs" dxfId="676" priority="921" stopIfTrue="1" operator="equal">
      <formula>B62518</formula>
    </cfRule>
  </conditionalFormatting>
  <conditionalFormatting sqref="B360">
    <cfRule type="cellIs" dxfId="675" priority="920" stopIfTrue="1" operator="equal">
      <formula>B62581</formula>
    </cfRule>
  </conditionalFormatting>
  <conditionalFormatting sqref="B250:B254">
    <cfRule type="cellIs" dxfId="674" priority="919" stopIfTrue="1" operator="equal">
      <formula>B62521</formula>
    </cfRule>
  </conditionalFormatting>
  <conditionalFormatting sqref="B250:B254">
    <cfRule type="cellIs" dxfId="673" priority="918" stopIfTrue="1" operator="equal">
      <formula>B62498</formula>
    </cfRule>
  </conditionalFormatting>
  <conditionalFormatting sqref="B250:B254">
    <cfRule type="cellIs" dxfId="672" priority="917" stopIfTrue="1" operator="equal">
      <formula>B62549</formula>
    </cfRule>
  </conditionalFormatting>
  <conditionalFormatting sqref="B243:B245">
    <cfRule type="cellIs" dxfId="671" priority="916" stopIfTrue="1" operator="equal">
      <formula>B62552</formula>
    </cfRule>
  </conditionalFormatting>
  <conditionalFormatting sqref="B250:B254">
    <cfRule type="cellIs" dxfId="670" priority="915" stopIfTrue="1" operator="equal">
      <formula>B62548</formula>
    </cfRule>
  </conditionalFormatting>
  <conditionalFormatting sqref="B797 B799 B789:B792">
    <cfRule type="cellIs" dxfId="669" priority="914" stopIfTrue="1" operator="equal">
      <formula>#REF!</formula>
    </cfRule>
  </conditionalFormatting>
  <conditionalFormatting sqref="B72">
    <cfRule type="cellIs" dxfId="668" priority="913" stopIfTrue="1" operator="equal">
      <formula>B61666</formula>
    </cfRule>
  </conditionalFormatting>
  <conditionalFormatting sqref="B72">
    <cfRule type="cellIs" dxfId="667" priority="912" stopIfTrue="1" operator="equal">
      <formula>B61621</formula>
    </cfRule>
  </conditionalFormatting>
  <conditionalFormatting sqref="B281 B267:B268 B246 B249">
    <cfRule type="cellIs" dxfId="666" priority="911" stopIfTrue="1" operator="equal">
      <formula>B61869</formula>
    </cfRule>
  </conditionalFormatting>
  <conditionalFormatting sqref="B72">
    <cfRule type="cellIs" dxfId="665" priority="910" stopIfTrue="1" operator="equal">
      <formula>B61650</formula>
    </cfRule>
  </conditionalFormatting>
  <conditionalFormatting sqref="B72 B262 B267:B268">
    <cfRule type="cellIs" dxfId="664" priority="909" stopIfTrue="1" operator="equal">
      <formula>B61700</formula>
    </cfRule>
  </conditionalFormatting>
  <conditionalFormatting sqref="B72">
    <cfRule type="cellIs" dxfId="663" priority="908" stopIfTrue="1" operator="equal">
      <formula>B61701</formula>
    </cfRule>
  </conditionalFormatting>
  <conditionalFormatting sqref="B72">
    <cfRule type="cellIs" dxfId="662" priority="907" stopIfTrue="1" operator="equal">
      <formula>B61673</formula>
    </cfRule>
  </conditionalFormatting>
  <conditionalFormatting sqref="B72">
    <cfRule type="cellIs" dxfId="661" priority="905" stopIfTrue="1" operator="equal">
      <formula>B61690</formula>
    </cfRule>
  </conditionalFormatting>
  <conditionalFormatting sqref="B84">
    <cfRule type="cellIs" dxfId="660" priority="904" stopIfTrue="1" operator="equal">
      <formula>B61678</formula>
    </cfRule>
  </conditionalFormatting>
  <conditionalFormatting sqref="B84">
    <cfRule type="cellIs" dxfId="659" priority="903" stopIfTrue="1" operator="equal">
      <formula>B61633</formula>
    </cfRule>
  </conditionalFormatting>
  <conditionalFormatting sqref="B688:B689">
    <cfRule type="cellIs" dxfId="658" priority="902" stopIfTrue="1" operator="equal">
      <formula>B62316</formula>
    </cfRule>
  </conditionalFormatting>
  <conditionalFormatting sqref="B84">
    <cfRule type="cellIs" dxfId="657" priority="901" stopIfTrue="1" operator="equal">
      <formula>B61662</formula>
    </cfRule>
  </conditionalFormatting>
  <conditionalFormatting sqref="B84">
    <cfRule type="cellIs" dxfId="656" priority="900" stopIfTrue="1" operator="equal">
      <formula>B61712</formula>
    </cfRule>
  </conditionalFormatting>
  <conditionalFormatting sqref="B84">
    <cfRule type="cellIs" dxfId="655" priority="899" stopIfTrue="1" operator="equal">
      <formula>B61713</formula>
    </cfRule>
  </conditionalFormatting>
  <conditionalFormatting sqref="B84">
    <cfRule type="cellIs" dxfId="654" priority="898" stopIfTrue="1" operator="equal">
      <formula>B61685</formula>
    </cfRule>
  </conditionalFormatting>
  <conditionalFormatting sqref="B84">
    <cfRule type="cellIs" dxfId="653" priority="896" stopIfTrue="1" operator="equal">
      <formula>B61702</formula>
    </cfRule>
  </conditionalFormatting>
  <conditionalFormatting sqref="B558">
    <cfRule type="cellIs" dxfId="652" priority="895" stopIfTrue="1" operator="equal">
      <formula>B6</formula>
    </cfRule>
  </conditionalFormatting>
  <conditionalFormatting sqref="B801:B804">
    <cfRule type="cellIs" dxfId="651" priority="894" stopIfTrue="1" operator="equal">
      <formula>#REF!</formula>
    </cfRule>
  </conditionalFormatting>
  <conditionalFormatting sqref="B650">
    <cfRule type="cellIs" dxfId="650" priority="893" stopIfTrue="1" operator="equal">
      <formula>B649</formula>
    </cfRule>
  </conditionalFormatting>
  <conditionalFormatting sqref="B640">
    <cfRule type="cellIs" dxfId="649" priority="892" stopIfTrue="1" operator="equal">
      <formula>B637</formula>
    </cfRule>
  </conditionalFormatting>
  <conditionalFormatting sqref="B642">
    <cfRule type="cellIs" dxfId="648" priority="891" stopIfTrue="1" operator="equal">
      <formula>B637</formula>
    </cfRule>
  </conditionalFormatting>
  <conditionalFormatting sqref="B698">
    <cfRule type="cellIs" dxfId="647" priority="889" stopIfTrue="1" operator="equal">
      <formula>B687</formula>
    </cfRule>
  </conditionalFormatting>
  <conditionalFormatting sqref="B650">
    <cfRule type="cellIs" dxfId="646" priority="887" stopIfTrue="1" operator="equal">
      <formula>B632</formula>
    </cfRule>
  </conditionalFormatting>
  <conditionalFormatting sqref="B595:B597">
    <cfRule type="cellIs" dxfId="645" priority="886" stopIfTrue="1" operator="equal">
      <formula>B593</formula>
    </cfRule>
  </conditionalFormatting>
  <conditionalFormatting sqref="B648">
    <cfRule type="cellIs" dxfId="644" priority="885" stopIfTrue="1" operator="equal">
      <formula>#REF!</formula>
    </cfRule>
  </conditionalFormatting>
  <conditionalFormatting sqref="A620">
    <cfRule type="cellIs" dxfId="643" priority="884" stopIfTrue="1" operator="equal">
      <formula>A61492</formula>
    </cfRule>
  </conditionalFormatting>
  <conditionalFormatting sqref="B593:B597">
    <cfRule type="cellIs" dxfId="642" priority="883" stopIfTrue="1" operator="equal">
      <formula>B56</formula>
    </cfRule>
  </conditionalFormatting>
  <conditionalFormatting sqref="B636">
    <cfRule type="cellIs" dxfId="641" priority="882" stopIfTrue="1" operator="equal">
      <formula>B626</formula>
    </cfRule>
  </conditionalFormatting>
  <conditionalFormatting sqref="B638">
    <cfRule type="cellIs" dxfId="640" priority="881" stopIfTrue="1" operator="equal">
      <formula>#REF!</formula>
    </cfRule>
  </conditionalFormatting>
  <conditionalFormatting sqref="B638">
    <cfRule type="cellIs" dxfId="639" priority="880" stopIfTrue="1" operator="equal">
      <formula>B637</formula>
    </cfRule>
  </conditionalFormatting>
  <conditionalFormatting sqref="B780">
    <cfRule type="cellIs" dxfId="638" priority="879" stopIfTrue="1" operator="equal">
      <formula>B778</formula>
    </cfRule>
  </conditionalFormatting>
  <conditionalFormatting sqref="B777">
    <cfRule type="cellIs" dxfId="637" priority="878" stopIfTrue="1" operator="equal">
      <formula>B767</formula>
    </cfRule>
  </conditionalFormatting>
  <conditionalFormatting sqref="B752:B753">
    <cfRule type="cellIs" dxfId="636" priority="877" stopIfTrue="1" operator="equal">
      <formula>B62864</formula>
    </cfRule>
  </conditionalFormatting>
  <conditionalFormatting sqref="B752:B753">
    <cfRule type="cellIs" dxfId="635" priority="876" stopIfTrue="1" operator="equal">
      <formula>B62944</formula>
    </cfRule>
  </conditionalFormatting>
  <conditionalFormatting sqref="B752:B753">
    <cfRule type="cellIs" dxfId="634" priority="875" stopIfTrue="1" operator="equal">
      <formula>B62893</formula>
    </cfRule>
  </conditionalFormatting>
  <conditionalFormatting sqref="B752:B753">
    <cfRule type="cellIs" dxfId="633" priority="874" stopIfTrue="1" operator="equal">
      <formula>B62921</formula>
    </cfRule>
  </conditionalFormatting>
  <conditionalFormatting sqref="B752:B753">
    <cfRule type="cellIs" dxfId="632" priority="873" stopIfTrue="1" operator="equal">
      <formula>B62909</formula>
    </cfRule>
  </conditionalFormatting>
  <conditionalFormatting sqref="B752:B753">
    <cfRule type="cellIs" dxfId="631" priority="872" stopIfTrue="1" operator="equal">
      <formula>B62933</formula>
    </cfRule>
  </conditionalFormatting>
  <conditionalFormatting sqref="B752:B753">
    <cfRule type="cellIs" dxfId="630" priority="871" stopIfTrue="1" operator="equal">
      <formula>B62913</formula>
    </cfRule>
  </conditionalFormatting>
  <conditionalFormatting sqref="B752:B753">
    <cfRule type="cellIs" dxfId="629" priority="870" stopIfTrue="1" operator="equal">
      <formula>B62916</formula>
    </cfRule>
  </conditionalFormatting>
  <conditionalFormatting sqref="B752:B753">
    <cfRule type="cellIs" dxfId="628" priority="869" stopIfTrue="1" operator="equal">
      <formula>B62943</formula>
    </cfRule>
  </conditionalFormatting>
  <conditionalFormatting sqref="B780">
    <cfRule type="cellIs" dxfId="627" priority="868" stopIfTrue="1" operator="equal">
      <formula>B779</formula>
    </cfRule>
  </conditionalFormatting>
  <conditionalFormatting sqref="B778">
    <cfRule type="cellIs" dxfId="626" priority="867" stopIfTrue="1" operator="equal">
      <formula>B777</formula>
    </cfRule>
  </conditionalFormatting>
  <conditionalFormatting sqref="B763">
    <cfRule type="cellIs" dxfId="625" priority="866" stopIfTrue="1" operator="equal">
      <formula>#REF!</formula>
    </cfRule>
  </conditionalFormatting>
  <conditionalFormatting sqref="B771:B776">
    <cfRule type="cellIs" dxfId="624" priority="865" stopIfTrue="1" operator="equal">
      <formula>B546</formula>
    </cfRule>
  </conditionalFormatting>
  <conditionalFormatting sqref="B752:B760 B777">
    <cfRule type="cellIs" dxfId="623" priority="864" stopIfTrue="1" operator="equal">
      <formula>B528</formula>
    </cfRule>
  </conditionalFormatting>
  <conditionalFormatting sqref="B750">
    <cfRule type="cellIs" dxfId="622" priority="863" stopIfTrue="1" operator="equal">
      <formula>B528</formula>
    </cfRule>
  </conditionalFormatting>
  <conditionalFormatting sqref="B749">
    <cfRule type="cellIs" dxfId="621" priority="862" stopIfTrue="1" operator="equal">
      <formula>B528</formula>
    </cfRule>
  </conditionalFormatting>
  <conditionalFormatting sqref="B785">
    <cfRule type="cellIs" dxfId="620" priority="861" stopIfTrue="1" operator="equal">
      <formula>B528</formula>
    </cfRule>
  </conditionalFormatting>
  <conditionalFormatting sqref="B784">
    <cfRule type="cellIs" dxfId="619" priority="860" stopIfTrue="1" operator="equal">
      <formula>B528</formula>
    </cfRule>
  </conditionalFormatting>
  <conditionalFormatting sqref="B783">
    <cfRule type="cellIs" dxfId="618" priority="859" stopIfTrue="1" operator="equal">
      <formula>B528</formula>
    </cfRule>
  </conditionalFormatting>
  <conditionalFormatting sqref="B700">
    <cfRule type="cellIs" dxfId="617" priority="858" stopIfTrue="1" operator="equal">
      <formula>B576</formula>
    </cfRule>
  </conditionalFormatting>
  <conditionalFormatting sqref="B663 B666:B668">
    <cfRule type="cellIs" dxfId="616" priority="857" stopIfTrue="1" operator="equal">
      <formula>B576</formula>
    </cfRule>
  </conditionalFormatting>
  <conditionalFormatting sqref="B700">
    <cfRule type="cellIs" dxfId="615" priority="856" stopIfTrue="1" operator="equal">
      <formula>B592</formula>
    </cfRule>
  </conditionalFormatting>
  <conditionalFormatting sqref="B690:B699 B681:B687">
    <cfRule type="cellIs" dxfId="614" priority="855" stopIfTrue="1" operator="equal">
      <formula>#REF!</formula>
    </cfRule>
  </conditionalFormatting>
  <conditionalFormatting sqref="A652">
    <cfRule type="cellIs" dxfId="613" priority="854" stopIfTrue="1" operator="equal">
      <formula>A61527</formula>
    </cfRule>
  </conditionalFormatting>
  <conditionalFormatting sqref="B698:B699">
    <cfRule type="cellIs" dxfId="612" priority="853" stopIfTrue="1" operator="equal">
      <formula>B697</formula>
    </cfRule>
  </conditionalFormatting>
  <conditionalFormatting sqref="A681">
    <cfRule type="cellIs" dxfId="611" priority="852" stopIfTrue="1" operator="equal">
      <formula>A61560</formula>
    </cfRule>
  </conditionalFormatting>
  <conditionalFormatting sqref="B697">
    <cfRule type="cellIs" dxfId="610" priority="851" stopIfTrue="1" operator="equal">
      <formula>B687</formula>
    </cfRule>
  </conditionalFormatting>
  <conditionalFormatting sqref="B699">
    <cfRule type="cellIs" dxfId="609" priority="850" stopIfTrue="1" operator="equal">
      <formula>B677</formula>
    </cfRule>
  </conditionalFormatting>
  <conditionalFormatting sqref="B699">
    <cfRule type="cellIs" dxfId="608" priority="849" stopIfTrue="1" operator="equal">
      <formula>B698</formula>
    </cfRule>
  </conditionalFormatting>
  <conditionalFormatting sqref="B699">
    <cfRule type="cellIs" dxfId="607" priority="848" stopIfTrue="1" operator="equal">
      <formula>B678</formula>
    </cfRule>
  </conditionalFormatting>
  <conditionalFormatting sqref="B712:B713">
    <cfRule type="cellIs" dxfId="606" priority="847" stopIfTrue="1" operator="equal">
      <formula>#REF!</formula>
    </cfRule>
  </conditionalFormatting>
  <conditionalFormatting sqref="B801:B804">
    <cfRule type="cellIs" dxfId="605" priority="846" stopIfTrue="1" operator="equal">
      <formula>B318</formula>
    </cfRule>
  </conditionalFormatting>
  <conditionalFormatting sqref="B810:B814">
    <cfRule type="cellIs" dxfId="604" priority="845" stopIfTrue="1" operator="equal">
      <formula>B318</formula>
    </cfRule>
  </conditionalFormatting>
  <conditionalFormatting sqref="B822">
    <cfRule type="cellIs" dxfId="603" priority="844" stopIfTrue="1" operator="equal">
      <formula>B62626</formula>
    </cfRule>
  </conditionalFormatting>
  <conditionalFormatting sqref="B807:B809">
    <cfRule type="cellIs" dxfId="602" priority="843" stopIfTrue="1" operator="equal">
      <formula>B62593</formula>
    </cfRule>
  </conditionalFormatting>
  <conditionalFormatting sqref="B807:B809">
    <cfRule type="cellIs" dxfId="601" priority="842" stopIfTrue="1" operator="equal">
      <formula>B62644</formula>
    </cfRule>
  </conditionalFormatting>
  <conditionalFormatting sqref="B807:B809">
    <cfRule type="cellIs" dxfId="600" priority="841" stopIfTrue="1" operator="equal">
      <formula>B62719</formula>
    </cfRule>
  </conditionalFormatting>
  <conditionalFormatting sqref="B807:B809">
    <cfRule type="cellIs" dxfId="599" priority="840" stopIfTrue="1" operator="equal">
      <formula>B62799</formula>
    </cfRule>
  </conditionalFormatting>
  <conditionalFormatting sqref="B822">
    <cfRule type="cellIs" dxfId="598" priority="839" stopIfTrue="1" operator="equal">
      <formula>B62811</formula>
    </cfRule>
  </conditionalFormatting>
  <conditionalFormatting sqref="B801:B804">
    <cfRule type="cellIs" dxfId="597" priority="838" stopIfTrue="1" operator="equal">
      <formula>B62607</formula>
    </cfRule>
  </conditionalFormatting>
  <conditionalFormatting sqref="B807:B809">
    <cfRule type="cellIs" dxfId="596" priority="837" stopIfTrue="1" operator="equal">
      <formula>B62715</formula>
    </cfRule>
  </conditionalFormatting>
  <conditionalFormatting sqref="B807:B809">
    <cfRule type="cellIs" dxfId="595" priority="836" stopIfTrue="1" operator="equal">
      <formula>B62795</formula>
    </cfRule>
  </conditionalFormatting>
  <conditionalFormatting sqref="B807:B809">
    <cfRule type="cellIs" dxfId="594" priority="835" stopIfTrue="1" operator="equal">
      <formula>B62643</formula>
    </cfRule>
  </conditionalFormatting>
  <conditionalFormatting sqref="B801:B804">
    <cfRule type="cellIs" dxfId="593" priority="834" stopIfTrue="1" operator="equal">
      <formula>B62792</formula>
    </cfRule>
  </conditionalFormatting>
  <conditionalFormatting sqref="B803">
    <cfRule type="cellIs" dxfId="592" priority="833" stopIfTrue="1" operator="equal">
      <formula>#REF!</formula>
    </cfRule>
  </conditionalFormatting>
  <conditionalFormatting sqref="B802">
    <cfRule type="cellIs" dxfId="591" priority="832" stopIfTrue="1" operator="equal">
      <formula>B62750</formula>
    </cfRule>
  </conditionalFormatting>
  <conditionalFormatting sqref="B802 B795:B800">
    <cfRule type="cellIs" dxfId="590" priority="831" stopIfTrue="1" operator="equal">
      <formula>B62800</formula>
    </cfRule>
  </conditionalFormatting>
  <conditionalFormatting sqref="B802">
    <cfRule type="cellIs" dxfId="589" priority="830" stopIfTrue="1" operator="equal">
      <formula>B62799</formula>
    </cfRule>
  </conditionalFormatting>
  <conditionalFormatting sqref="B802 B795:B800">
    <cfRule type="cellIs" dxfId="588" priority="829" stopIfTrue="1" operator="equal">
      <formula>B62795</formula>
    </cfRule>
  </conditionalFormatting>
  <conditionalFormatting sqref="B802">
    <cfRule type="cellIs" dxfId="587" priority="828" stopIfTrue="1" operator="equal">
      <formula>B62819</formula>
    </cfRule>
  </conditionalFormatting>
  <conditionalFormatting sqref="B802">
    <cfRule type="cellIs" dxfId="586" priority="827" stopIfTrue="1" operator="equal">
      <formula>B62830</formula>
    </cfRule>
  </conditionalFormatting>
  <conditionalFormatting sqref="B802">
    <cfRule type="cellIs" dxfId="585" priority="826" stopIfTrue="1" operator="equal">
      <formula>B62795</formula>
    </cfRule>
  </conditionalFormatting>
  <conditionalFormatting sqref="B802">
    <cfRule type="cellIs" dxfId="584" priority="825" stopIfTrue="1" operator="equal">
      <formula>B801</formula>
    </cfRule>
  </conditionalFormatting>
  <conditionalFormatting sqref="B802">
    <cfRule type="cellIs" dxfId="583" priority="824" stopIfTrue="1" operator="equal">
      <formula>B62829</formula>
    </cfRule>
  </conditionalFormatting>
  <conditionalFormatting sqref="B802:B804">
    <cfRule type="cellIs" dxfId="582" priority="823" stopIfTrue="1" operator="equal">
      <formula>B325</formula>
    </cfRule>
  </conditionalFormatting>
  <conditionalFormatting sqref="B810:B814">
    <cfRule type="cellIs" dxfId="581" priority="822" stopIfTrue="1" operator="equal">
      <formula>B62766</formula>
    </cfRule>
  </conditionalFormatting>
  <conditionalFormatting sqref="B807:B809">
    <cfRule type="cellIs" dxfId="580" priority="821" stopIfTrue="1" operator="equal">
      <formula>B62621</formula>
    </cfRule>
  </conditionalFormatting>
  <conditionalFormatting sqref="B822">
    <cfRule type="cellIs" dxfId="579" priority="820" stopIfTrue="1" operator="equal">
      <formula>B62606</formula>
    </cfRule>
  </conditionalFormatting>
  <conditionalFormatting sqref="B822">
    <cfRule type="cellIs" dxfId="578" priority="819" stopIfTrue="1" operator="equal">
      <formula>B62622</formula>
    </cfRule>
  </conditionalFormatting>
  <conditionalFormatting sqref="B821">
    <cfRule type="cellIs" dxfId="577" priority="818" stopIfTrue="1" operator="equal">
      <formula>B62753</formula>
    </cfRule>
  </conditionalFormatting>
  <conditionalFormatting sqref="B821">
    <cfRule type="cellIs" dxfId="576" priority="817" stopIfTrue="1" operator="equal">
      <formula>B62785</formula>
    </cfRule>
  </conditionalFormatting>
  <conditionalFormatting sqref="B807:B809">
    <cfRule type="cellIs" dxfId="575" priority="816" stopIfTrue="1" operator="equal">
      <formula>B62633</formula>
    </cfRule>
  </conditionalFormatting>
  <conditionalFormatting sqref="B821">
    <cfRule type="cellIs" dxfId="574" priority="815" stopIfTrue="1" operator="equal">
      <formula>B62631</formula>
    </cfRule>
  </conditionalFormatting>
  <conditionalFormatting sqref="B821">
    <cfRule type="cellIs" dxfId="573" priority="814" stopIfTrue="1" operator="equal">
      <formula>B62619</formula>
    </cfRule>
  </conditionalFormatting>
  <conditionalFormatting sqref="B822">
    <cfRule type="cellIs" dxfId="572" priority="813" stopIfTrue="1" operator="equal">
      <formula>B62806</formula>
    </cfRule>
  </conditionalFormatting>
  <conditionalFormatting sqref="B822">
    <cfRule type="cellIs" dxfId="571" priority="812" stopIfTrue="1" operator="equal">
      <formula>B62731</formula>
    </cfRule>
  </conditionalFormatting>
  <conditionalFormatting sqref="B810">
    <cfRule type="cellIs" dxfId="570" priority="811" stopIfTrue="1" operator="equal">
      <formula>#REF!</formula>
    </cfRule>
  </conditionalFormatting>
  <conditionalFormatting sqref="B810:B814">
    <cfRule type="cellIs" dxfId="569" priority="810" stopIfTrue="1" operator="equal">
      <formula>#REF!</formula>
    </cfRule>
  </conditionalFormatting>
  <conditionalFormatting sqref="B807:B809">
    <cfRule type="cellIs" dxfId="568" priority="809" stopIfTrue="1" operator="equal">
      <formula>B62613</formula>
    </cfRule>
  </conditionalFormatting>
  <conditionalFormatting sqref="B795:B800">
    <cfRule type="cellIs" dxfId="567" priority="808" stopIfTrue="1" operator="equal">
      <formula>B62785</formula>
    </cfRule>
  </conditionalFormatting>
  <conditionalFormatting sqref="B801:B804">
    <cfRule type="cellIs" dxfId="566" priority="807" stopIfTrue="1" operator="equal">
      <formula>B327</formula>
    </cfRule>
  </conditionalFormatting>
  <conditionalFormatting sqref="B795:B800">
    <cfRule type="cellIs" dxfId="565" priority="806" stopIfTrue="1" operator="equal">
      <formula>B62789</formula>
    </cfRule>
  </conditionalFormatting>
  <conditionalFormatting sqref="B795:B800">
    <cfRule type="cellIs" dxfId="564" priority="805" stopIfTrue="1" operator="equal">
      <formula>B62565</formula>
    </cfRule>
  </conditionalFormatting>
  <conditionalFormatting sqref="B795:B800">
    <cfRule type="cellIs" dxfId="563" priority="804" stopIfTrue="1" operator="equal">
      <formula>B62645</formula>
    </cfRule>
  </conditionalFormatting>
  <conditionalFormatting sqref="B795:B800">
    <cfRule type="cellIs" dxfId="562" priority="803" stopIfTrue="1" operator="equal">
      <formula>B62796</formula>
    </cfRule>
  </conditionalFormatting>
  <conditionalFormatting sqref="B795:B800">
    <cfRule type="cellIs" dxfId="561" priority="802" stopIfTrue="1" operator="equal">
      <formula>B62644</formula>
    </cfRule>
  </conditionalFormatting>
  <conditionalFormatting sqref="B789:B792">
    <cfRule type="cellIs" dxfId="560" priority="801" stopIfTrue="1" operator="equal">
      <formula>B62789</formula>
    </cfRule>
  </conditionalFormatting>
  <conditionalFormatting sqref="B795:B800">
    <cfRule type="cellIs" dxfId="559" priority="800" stopIfTrue="1" operator="equal">
      <formula>B62634</formula>
    </cfRule>
  </conditionalFormatting>
  <conditionalFormatting sqref="B475:B476">
    <cfRule type="cellIs" dxfId="558" priority="799" stopIfTrue="1" operator="equal">
      <formula>B62200</formula>
    </cfRule>
  </conditionalFormatting>
  <conditionalFormatting sqref="A789:A792 A822 A795:A800">
    <cfRule type="cellIs" dxfId="557" priority="798" stopIfTrue="1" operator="equal">
      <formula>#REF!</formula>
    </cfRule>
  </conditionalFormatting>
  <conditionalFormatting sqref="B789 B795">
    <cfRule type="cellIs" dxfId="556" priority="797" stopIfTrue="1" operator="equal">
      <formula>#REF!</formula>
    </cfRule>
  </conditionalFormatting>
  <conditionalFormatting sqref="B801">
    <cfRule type="cellIs" dxfId="555" priority="796" stopIfTrue="1" operator="equal">
      <formula>#REF!</formula>
    </cfRule>
  </conditionalFormatting>
  <conditionalFormatting sqref="B795:B800">
    <cfRule type="cellIs" dxfId="554" priority="795" stopIfTrue="1" operator="equal">
      <formula>B62614</formula>
    </cfRule>
  </conditionalFormatting>
  <conditionalFormatting sqref="B789:B792">
    <cfRule type="cellIs" dxfId="553" priority="794" stopIfTrue="1" operator="equal">
      <formula>B327</formula>
    </cfRule>
  </conditionalFormatting>
  <conditionalFormatting sqref="B789:B792">
    <cfRule type="cellIs" dxfId="552" priority="793" stopIfTrue="1" operator="equal">
      <formula>B318</formula>
    </cfRule>
  </conditionalFormatting>
  <conditionalFormatting sqref="B810:B811">
    <cfRule type="cellIs" dxfId="551" priority="792" stopIfTrue="1" operator="equal">
      <formula>#REF!</formula>
    </cfRule>
  </conditionalFormatting>
  <conditionalFormatting sqref="B801:B802">
    <cfRule type="cellIs" dxfId="550" priority="791" stopIfTrue="1" operator="equal">
      <formula>#REF!</formula>
    </cfRule>
  </conditionalFormatting>
  <conditionalFormatting sqref="B821">
    <cfRule type="cellIs" dxfId="549" priority="790" stopIfTrue="1" operator="equal">
      <formula>B62643</formula>
    </cfRule>
  </conditionalFormatting>
  <conditionalFormatting sqref="B789:B792">
    <cfRule type="cellIs" dxfId="548" priority="789" stopIfTrue="1" operator="equal">
      <formula>B62788</formula>
    </cfRule>
  </conditionalFormatting>
  <conditionalFormatting sqref="B789:B792">
    <cfRule type="cellIs" dxfId="547" priority="788" stopIfTrue="1" operator="equal">
      <formula>B62603</formula>
    </cfRule>
  </conditionalFormatting>
  <conditionalFormatting sqref="B795:B800">
    <cfRule type="cellIs" dxfId="546" priority="787" stopIfTrue="1" operator="equal">
      <formula>B334</formula>
    </cfRule>
  </conditionalFormatting>
  <conditionalFormatting sqref="B795:B800">
    <cfRule type="cellIs" dxfId="545" priority="786" stopIfTrue="1" operator="equal">
      <formula>B325</formula>
    </cfRule>
  </conditionalFormatting>
  <conditionalFormatting sqref="B789:B792">
    <cfRule type="cellIs" dxfId="544" priority="785" stopIfTrue="1" operator="equal">
      <formula>B62709</formula>
    </cfRule>
  </conditionalFormatting>
  <conditionalFormatting sqref="B795:B800">
    <cfRule type="cellIs" dxfId="543" priority="784" stopIfTrue="1" operator="equal">
      <formula>B62745</formula>
    </cfRule>
  </conditionalFormatting>
  <conditionalFormatting sqref="B823 B821 B789:B792">
    <cfRule type="cellIs" dxfId="542" priority="783" stopIfTrue="1" operator="equal">
      <formula>B62765</formula>
    </cfRule>
  </conditionalFormatting>
  <conditionalFormatting sqref="B795:B800">
    <cfRule type="cellIs" dxfId="541" priority="782" stopIfTrue="1" operator="equal">
      <formula>B62716</formula>
    </cfRule>
  </conditionalFormatting>
  <conditionalFormatting sqref="B795:B800">
    <cfRule type="cellIs" dxfId="540" priority="781" stopIfTrue="1" operator="equal">
      <formula>B62617</formula>
    </cfRule>
  </conditionalFormatting>
  <conditionalFormatting sqref="B795:B800">
    <cfRule type="cellIs" dxfId="539" priority="780" stopIfTrue="1" operator="equal">
      <formula>B62610</formula>
    </cfRule>
  </conditionalFormatting>
  <conditionalFormatting sqref="B795:B800">
    <cfRule type="cellIs" dxfId="538" priority="779" stopIfTrue="1" operator="equal">
      <formula>B62765</formula>
    </cfRule>
  </conditionalFormatting>
  <conditionalFormatting sqref="B795:B800 B810:B821">
    <cfRule type="cellIs" dxfId="537" priority="778" stopIfTrue="1" operator="equal">
      <formula>B62777</formula>
    </cfRule>
  </conditionalFormatting>
  <conditionalFormatting sqref="B822">
    <cfRule type="cellIs" dxfId="536" priority="777" stopIfTrue="1" operator="equal">
      <formula>B62656</formula>
    </cfRule>
  </conditionalFormatting>
  <conditionalFormatting sqref="B821">
    <cfRule type="cellIs" dxfId="535" priority="776" stopIfTrue="1" operator="equal">
      <formula>B333</formula>
    </cfRule>
  </conditionalFormatting>
  <conditionalFormatting sqref="B822">
    <cfRule type="cellIs" dxfId="534" priority="775" stopIfTrue="1" operator="equal">
      <formula>B62634</formula>
    </cfRule>
  </conditionalFormatting>
  <conditionalFormatting sqref="B822">
    <cfRule type="cellIs" dxfId="533" priority="774" stopIfTrue="1" operator="equal">
      <formula>B62577</formula>
    </cfRule>
  </conditionalFormatting>
  <conditionalFormatting sqref="B822">
    <cfRule type="cellIs" dxfId="532" priority="773" stopIfTrue="1" operator="equal">
      <formula>B62657</formula>
    </cfRule>
  </conditionalFormatting>
  <conditionalFormatting sqref="B795:B800">
    <cfRule type="cellIs" dxfId="531" priority="772" stopIfTrue="1" operator="equal">
      <formula>B62720</formula>
    </cfRule>
  </conditionalFormatting>
  <conditionalFormatting sqref="B795:B800">
    <cfRule type="cellIs" dxfId="530" priority="771" stopIfTrue="1" operator="equal">
      <formula>B62594</formula>
    </cfRule>
  </conditionalFormatting>
  <conditionalFormatting sqref="B822">
    <cfRule type="cellIs" dxfId="529" priority="770" stopIfTrue="1" operator="equal">
      <formula>B62810</formula>
    </cfRule>
  </conditionalFormatting>
  <conditionalFormatting sqref="B815:B820">
    <cfRule type="cellIs" dxfId="528" priority="769" stopIfTrue="1" operator="equal">
      <formula>B62717</formula>
    </cfRule>
  </conditionalFormatting>
  <conditionalFormatting sqref="B815:B820">
    <cfRule type="cellIs" dxfId="527" priority="768" stopIfTrue="1" operator="equal">
      <formula>B62713</formula>
    </cfRule>
  </conditionalFormatting>
  <conditionalFormatting sqref="B822">
    <cfRule type="cellIs" dxfId="526" priority="767" stopIfTrue="1" operator="equal">
      <formula>B333</formula>
    </cfRule>
  </conditionalFormatting>
  <conditionalFormatting sqref="B821">
    <cfRule type="cellIs" dxfId="525" priority="766" stopIfTrue="1" operator="equal">
      <formula>B62626</formula>
    </cfRule>
  </conditionalFormatting>
  <conditionalFormatting sqref="B815:B820">
    <cfRule type="cellIs" dxfId="524" priority="765" stopIfTrue="1" operator="equal">
      <formula>B62742</formula>
    </cfRule>
  </conditionalFormatting>
  <conditionalFormatting sqref="B821">
    <cfRule type="cellIs" dxfId="523" priority="764" stopIfTrue="1" operator="equal">
      <formula>B62728</formula>
    </cfRule>
  </conditionalFormatting>
  <conditionalFormatting sqref="B821">
    <cfRule type="cellIs" dxfId="522" priority="763" stopIfTrue="1" operator="equal">
      <formula>B62724</formula>
    </cfRule>
  </conditionalFormatting>
  <conditionalFormatting sqref="B821">
    <cfRule type="cellIs" dxfId="521" priority="762" stopIfTrue="1" operator="equal">
      <formula>B62653</formula>
    </cfRule>
  </conditionalFormatting>
  <conditionalFormatting sqref="B822">
    <cfRule type="cellIs" dxfId="520" priority="761" stopIfTrue="1" operator="equal">
      <formula>B336</formula>
    </cfRule>
  </conditionalFormatting>
  <conditionalFormatting sqref="B821">
    <cfRule type="cellIs" dxfId="519" priority="760" stopIfTrue="1" operator="equal">
      <formula>B62574</formula>
    </cfRule>
  </conditionalFormatting>
  <conditionalFormatting sqref="B821">
    <cfRule type="cellIs" dxfId="518" priority="759" stopIfTrue="1" operator="equal">
      <formula>B62654</formula>
    </cfRule>
  </conditionalFormatting>
  <conditionalFormatting sqref="B821">
    <cfRule type="cellIs" dxfId="517" priority="758" stopIfTrue="1" operator="equal">
      <formula>B62807</formula>
    </cfRule>
  </conditionalFormatting>
  <conditionalFormatting sqref="B821">
    <cfRule type="cellIs" dxfId="516" priority="757" stopIfTrue="1" operator="equal">
      <formula>B62808</formula>
    </cfRule>
  </conditionalFormatting>
  <conditionalFormatting sqref="B823">
    <cfRule type="cellIs" dxfId="515" priority="756" stopIfTrue="1" operator="equal">
      <formula>B325</formula>
    </cfRule>
  </conditionalFormatting>
  <conditionalFormatting sqref="B821">
    <cfRule type="cellIs" dxfId="514" priority="755" stopIfTrue="1" operator="equal">
      <formula>B62757</formula>
    </cfRule>
  </conditionalFormatting>
  <conditionalFormatting sqref="B810:B814">
    <cfRule type="cellIs" dxfId="513" priority="754" stopIfTrue="1" operator="equal">
      <formula>B62778</formula>
    </cfRule>
  </conditionalFormatting>
  <conditionalFormatting sqref="B821 B801:B804 B807:B814">
    <cfRule type="cellIs" dxfId="512" priority="753" stopIfTrue="1" operator="equal">
      <formula>B62761</formula>
    </cfRule>
  </conditionalFormatting>
  <conditionalFormatting sqref="B822">
    <cfRule type="cellIs" dxfId="511" priority="752" stopIfTrue="1" operator="equal">
      <formula>B62788</formula>
    </cfRule>
  </conditionalFormatting>
  <conditionalFormatting sqref="B823">
    <cfRule type="cellIs" dxfId="510" priority="751" stopIfTrue="1" operator="equal">
      <formula>B328</formula>
    </cfRule>
  </conditionalFormatting>
  <conditionalFormatting sqref="B821">
    <cfRule type="cellIs" dxfId="509" priority="750" stopIfTrue="1" operator="equal">
      <formula>B62603</formula>
    </cfRule>
  </conditionalFormatting>
  <conditionalFormatting sqref="B795 B807 B567:B569 B373 B232 B241 B243:B244 B246:B247 B249:B250 B256 B302 B627:B628 B657:B658 B688:B689">
    <cfRule type="cellIs" dxfId="508" priority="749" stopIfTrue="1" operator="equal">
      <formula>#REF!</formula>
    </cfRule>
  </conditionalFormatting>
  <conditionalFormatting sqref="B230:B231">
    <cfRule type="cellIs" dxfId="507" priority="748" stopIfTrue="1" operator="equal">
      <formula>B62546</formula>
    </cfRule>
  </conditionalFormatting>
  <conditionalFormatting sqref="B230:B231">
    <cfRule type="cellIs" dxfId="506" priority="746" stopIfTrue="1" operator="equal">
      <formula>B62519</formula>
    </cfRule>
  </conditionalFormatting>
  <conditionalFormatting sqref="B232:B238">
    <cfRule type="cellIs" dxfId="505" priority="745" stopIfTrue="1" operator="equal">
      <formula>B62515</formula>
    </cfRule>
  </conditionalFormatting>
  <conditionalFormatting sqref="B239:B240">
    <cfRule type="cellIs" dxfId="504" priority="744" stopIfTrue="1" operator="equal">
      <formula>B62538</formula>
    </cfRule>
  </conditionalFormatting>
  <conditionalFormatting sqref="B239:B240 B244:B245">
    <cfRule type="cellIs" dxfId="503" priority="743" stopIfTrue="1" operator="equal">
      <formula>B62518</formula>
    </cfRule>
  </conditionalFormatting>
  <conditionalFormatting sqref="B239:B240">
    <cfRule type="cellIs" dxfId="502" priority="742" stopIfTrue="1" operator="equal">
      <formula>B62548</formula>
    </cfRule>
  </conditionalFormatting>
  <conditionalFormatting sqref="B241:B242">
    <cfRule type="cellIs" dxfId="501" priority="740" stopIfTrue="1" operator="equal">
      <formula>B62521</formula>
    </cfRule>
  </conditionalFormatting>
  <conditionalFormatting sqref="B241:B242">
    <cfRule type="cellIs" dxfId="500" priority="739" stopIfTrue="1" operator="equal">
      <formula>B62517</formula>
    </cfRule>
  </conditionalFormatting>
  <conditionalFormatting sqref="B232:B240">
    <cfRule type="cellIs" dxfId="499" priority="738" stopIfTrue="1" operator="equal">
      <formula>B62519</formula>
    </cfRule>
  </conditionalFormatting>
  <conditionalFormatting sqref="B243">
    <cfRule type="cellIs" dxfId="498" priority="737" stopIfTrue="1" operator="equal">
      <formula>B62521</formula>
    </cfRule>
  </conditionalFormatting>
  <conditionalFormatting sqref="B243">
    <cfRule type="cellIs" dxfId="497" priority="736" stopIfTrue="1" operator="equal">
      <formula>B62541</formula>
    </cfRule>
  </conditionalFormatting>
  <conditionalFormatting sqref="B243">
    <cfRule type="cellIs" dxfId="496" priority="735" stopIfTrue="1" operator="equal">
      <formula>B62551</formula>
    </cfRule>
  </conditionalFormatting>
  <conditionalFormatting sqref="B243">
    <cfRule type="cellIs" dxfId="495" priority="734" stopIfTrue="1" operator="equal">
      <formula>B62524</formula>
    </cfRule>
  </conditionalFormatting>
  <conditionalFormatting sqref="B279 B230:B231">
    <cfRule type="cellIs" dxfId="494" priority="733" stopIfTrue="1" operator="equal">
      <formula>B61791</formula>
    </cfRule>
  </conditionalFormatting>
  <conditionalFormatting sqref="B243">
    <cfRule type="cellIs" dxfId="493" priority="732" stopIfTrue="1" operator="equal">
      <formula>B62501</formula>
    </cfRule>
  </conditionalFormatting>
  <conditionalFormatting sqref="B276:B278">
    <cfRule type="cellIs" dxfId="492" priority="730" stopIfTrue="1" operator="equal">
      <formula>B61838</formula>
    </cfRule>
  </conditionalFormatting>
  <conditionalFormatting sqref="B281">
    <cfRule type="cellIs" dxfId="491" priority="729" stopIfTrue="1" operator="equal">
      <formula>B61869</formula>
    </cfRule>
  </conditionalFormatting>
  <conditionalFormatting sqref="B239:B240">
    <cfRule type="cellIs" dxfId="490" priority="728" stopIfTrue="1" operator="equal">
      <formula>B62498</formula>
    </cfRule>
  </conditionalFormatting>
  <conditionalFormatting sqref="B246">
    <cfRule type="cellIs" dxfId="489" priority="727" stopIfTrue="1" operator="equal">
      <formula>B62538</formula>
    </cfRule>
  </conditionalFormatting>
  <conditionalFormatting sqref="B246">
    <cfRule type="cellIs" dxfId="488" priority="726" stopIfTrue="1" operator="equal">
      <formula>B62548</formula>
    </cfRule>
  </conditionalFormatting>
  <conditionalFormatting sqref="B232:B238">
    <cfRule type="cellIs" dxfId="487" priority="725" stopIfTrue="1" operator="equal">
      <formula>B62499</formula>
    </cfRule>
  </conditionalFormatting>
  <conditionalFormatting sqref="B232:B240">
    <cfRule type="cellIs" dxfId="486" priority="724" stopIfTrue="1" operator="equal">
      <formula>B61794</formula>
    </cfRule>
  </conditionalFormatting>
  <conditionalFormatting sqref="B276:B278">
    <cfRule type="cellIs" dxfId="485" priority="723" stopIfTrue="1" operator="equal">
      <formula>B61867</formula>
    </cfRule>
  </conditionalFormatting>
  <conditionalFormatting sqref="B241:B242">
    <cfRule type="cellIs" dxfId="484" priority="722" stopIfTrue="1" operator="equal">
      <formula>B62501</formula>
    </cfRule>
  </conditionalFormatting>
  <conditionalFormatting sqref="B246">
    <cfRule type="cellIs" dxfId="483" priority="721" stopIfTrue="1" operator="equal">
      <formula>B62549</formula>
    </cfRule>
  </conditionalFormatting>
  <conditionalFormatting sqref="B246">
    <cfRule type="cellIs" dxfId="482" priority="720" stopIfTrue="1" operator="equal">
      <formula>B62514</formula>
    </cfRule>
  </conditionalFormatting>
  <conditionalFormatting sqref="B241:B242">
    <cfRule type="cellIs" dxfId="481" priority="719" stopIfTrue="1" operator="equal">
      <formula>B61804</formula>
    </cfRule>
  </conditionalFormatting>
  <conditionalFormatting sqref="B232:B240">
    <cfRule type="cellIs" dxfId="480" priority="718" stopIfTrue="1" operator="equal">
      <formula>B61823</formula>
    </cfRule>
  </conditionalFormatting>
  <conditionalFormatting sqref="B247:B248">
    <cfRule type="cellIs" dxfId="479" priority="717" stopIfTrue="1" operator="equal">
      <formula>B62551</formula>
    </cfRule>
  </conditionalFormatting>
  <conditionalFormatting sqref="B688:B689">
    <cfRule type="cellIs" dxfId="478" priority="716" stopIfTrue="1" operator="equal">
      <formula>B62287</formula>
    </cfRule>
  </conditionalFormatting>
  <conditionalFormatting sqref="B246">
    <cfRule type="cellIs" dxfId="477" priority="715" stopIfTrue="1" operator="equal">
      <formula>B62518</formula>
    </cfRule>
  </conditionalFormatting>
  <conditionalFormatting sqref="B247:B248">
    <cfRule type="cellIs" dxfId="476" priority="714" stopIfTrue="1" operator="equal">
      <formula>B62517</formula>
    </cfRule>
  </conditionalFormatting>
  <conditionalFormatting sqref="B249">
    <cfRule type="cellIs" dxfId="475" priority="713" stopIfTrue="1" operator="equal">
      <formula>B61823</formula>
    </cfRule>
  </conditionalFormatting>
  <conditionalFormatting sqref="B247:B248">
    <cfRule type="cellIs" dxfId="474" priority="712" stopIfTrue="1" operator="equal">
      <formula>B61849</formula>
    </cfRule>
  </conditionalFormatting>
  <conditionalFormatting sqref="B247:B248">
    <cfRule type="cellIs" dxfId="473" priority="711" stopIfTrue="1" operator="equal">
      <formula>B61820</formula>
    </cfRule>
  </conditionalFormatting>
  <conditionalFormatting sqref="B220:B229 B264:B266 B250:B261 B244:B245 B393">
    <cfRule type="cellIs" dxfId="472" priority="710" stopIfTrue="1" operator="equal">
      <formula>B61847</formula>
    </cfRule>
  </conditionalFormatting>
  <conditionalFormatting sqref="B302:B305">
    <cfRule type="cellIs" dxfId="471" priority="709" stopIfTrue="1" operator="equal">
      <formula>B61903</formula>
    </cfRule>
  </conditionalFormatting>
  <conditionalFormatting sqref="B569 B241:B242 B443:B453 B418:B419 B220:B229">
    <cfRule type="cellIs" dxfId="470" priority="708" stopIfTrue="1" operator="equal">
      <formula>B61835</formula>
    </cfRule>
  </conditionalFormatting>
  <conditionalFormatting sqref="B247:B248">
    <cfRule type="cellIs" dxfId="469" priority="707" stopIfTrue="1" operator="equal">
      <formula>B62524</formula>
    </cfRule>
  </conditionalFormatting>
  <conditionalFormatting sqref="B263">
    <cfRule type="cellIs" dxfId="468" priority="706" stopIfTrue="1" operator="equal">
      <formula>B262</formula>
    </cfRule>
  </conditionalFormatting>
  <conditionalFormatting sqref="B263">
    <cfRule type="cellIs" dxfId="467" priority="705" stopIfTrue="1" operator="equal">
      <formula>B61894</formula>
    </cfRule>
  </conditionalFormatting>
  <conditionalFormatting sqref="B657:B658 B243:B245 B284:B301 B306:B335 B269:B272 B442 B627:B628">
    <cfRule type="cellIs" dxfId="466" priority="704" stopIfTrue="1" operator="equal">
      <formula>B61892</formula>
    </cfRule>
  </conditionalFormatting>
  <conditionalFormatting sqref="B263">
    <cfRule type="cellIs" dxfId="465" priority="703" stopIfTrue="1" operator="equal">
      <formula>B61874</formula>
    </cfRule>
  </conditionalFormatting>
  <conditionalFormatting sqref="B263">
    <cfRule type="cellIs" dxfId="464" priority="702" stopIfTrue="1" operator="equal">
      <formula>B61882</formula>
    </cfRule>
  </conditionalFormatting>
  <conditionalFormatting sqref="B263">
    <cfRule type="cellIs" dxfId="463" priority="701" stopIfTrue="1" operator="equal">
      <formula>B61877</formula>
    </cfRule>
  </conditionalFormatting>
  <conditionalFormatting sqref="B263">
    <cfRule type="cellIs" dxfId="462" priority="700" stopIfTrue="1" operator="equal">
      <formula>B61870</formula>
    </cfRule>
  </conditionalFormatting>
  <conditionalFormatting sqref="B263">
    <cfRule type="cellIs" dxfId="461" priority="699" stopIfTrue="1" operator="equal">
      <formula>B62501</formula>
    </cfRule>
  </conditionalFormatting>
  <conditionalFormatting sqref="B263">
    <cfRule type="cellIs" dxfId="460" priority="698" stopIfTrue="1" operator="equal">
      <formula>B62581</formula>
    </cfRule>
  </conditionalFormatting>
  <conditionalFormatting sqref="B263">
    <cfRule type="cellIs" dxfId="459" priority="697" stopIfTrue="1" operator="equal">
      <formula>B62550</formula>
    </cfRule>
  </conditionalFormatting>
  <conditionalFormatting sqref="B263">
    <cfRule type="cellIs" dxfId="458" priority="696" stopIfTrue="1" operator="equal">
      <formula>B62546</formula>
    </cfRule>
  </conditionalFormatting>
  <conditionalFormatting sqref="B263">
    <cfRule type="cellIs" dxfId="457" priority="695" stopIfTrue="1" operator="equal">
      <formula>B62580</formula>
    </cfRule>
  </conditionalFormatting>
  <conditionalFormatting sqref="B263">
    <cfRule type="cellIs" dxfId="456" priority="694" stopIfTrue="1" operator="equal">
      <formula>B62570</formula>
    </cfRule>
  </conditionalFormatting>
  <conditionalFormatting sqref="B263">
    <cfRule type="cellIs" dxfId="455" priority="693" stopIfTrue="1" operator="equal">
      <formula>B62553</formula>
    </cfRule>
  </conditionalFormatting>
  <conditionalFormatting sqref="B263">
    <cfRule type="cellIs" dxfId="454" priority="692" stopIfTrue="1" operator="equal">
      <formula>B62558</formula>
    </cfRule>
  </conditionalFormatting>
  <conditionalFormatting sqref="B263">
    <cfRule type="cellIs" dxfId="453" priority="691" stopIfTrue="1" operator="equal">
      <formula>B62530</formula>
    </cfRule>
  </conditionalFormatting>
  <conditionalFormatting sqref="B263">
    <cfRule type="cellIs" dxfId="452" priority="690" stopIfTrue="1" operator="equal">
      <formula>B61825</formula>
    </cfRule>
  </conditionalFormatting>
  <conditionalFormatting sqref="B263">
    <cfRule type="cellIs" dxfId="451" priority="689" stopIfTrue="1" operator="equal">
      <formula>B61854</formula>
    </cfRule>
  </conditionalFormatting>
  <conditionalFormatting sqref="B232:B240">
    <cfRule type="cellIs" dxfId="450" priority="688" stopIfTrue="1" operator="equal">
      <formula>B61863</formula>
    </cfRule>
  </conditionalFormatting>
  <conditionalFormatting sqref="B249 B220:B229">
    <cfRule type="cellIs" dxfId="449" priority="687" stopIfTrue="1" operator="equal">
      <formula>B61823</formula>
    </cfRule>
  </conditionalFormatting>
  <conditionalFormatting sqref="B243">
    <cfRule type="cellIs" dxfId="448" priority="685" stopIfTrue="1" operator="equal">
      <formula>B62517</formula>
    </cfRule>
  </conditionalFormatting>
  <conditionalFormatting sqref="J282">
    <cfRule type="cellIs" dxfId="447" priority="684" stopIfTrue="1" operator="equal">
      <formula>#REF!</formula>
    </cfRule>
  </conditionalFormatting>
  <conditionalFormatting sqref="B282">
    <cfRule type="cellIs" dxfId="446" priority="683" stopIfTrue="1" operator="equal">
      <formula>B281</formula>
    </cfRule>
  </conditionalFormatting>
  <conditionalFormatting sqref="J282">
    <cfRule type="cellIs" dxfId="445" priority="682" stopIfTrue="1" operator="equal">
      <formula>J262</formula>
    </cfRule>
  </conditionalFormatting>
  <conditionalFormatting sqref="B282">
    <cfRule type="cellIs" dxfId="444" priority="681" stopIfTrue="1" operator="equal">
      <formula>B61891</formula>
    </cfRule>
  </conditionalFormatting>
  <conditionalFormatting sqref="B280:B282">
    <cfRule type="cellIs" dxfId="443" priority="680" stopIfTrue="1" operator="equal">
      <formula>B61897</formula>
    </cfRule>
  </conditionalFormatting>
  <conditionalFormatting sqref="B282">
    <cfRule type="cellIs" dxfId="442" priority="679" stopIfTrue="1" operator="equal">
      <formula>B61871</formula>
    </cfRule>
  </conditionalFormatting>
  <conditionalFormatting sqref="B282">
    <cfRule type="cellIs" dxfId="441" priority="678" stopIfTrue="1" operator="equal">
      <formula>B61922</formula>
    </cfRule>
  </conditionalFormatting>
  <conditionalFormatting sqref="B282">
    <cfRule type="cellIs" dxfId="440" priority="677" stopIfTrue="1" operator="equal">
      <formula>B61894</formula>
    </cfRule>
  </conditionalFormatting>
  <conditionalFormatting sqref="B282">
    <cfRule type="cellIs" dxfId="439" priority="676" stopIfTrue="1" operator="equal">
      <formula>B61842</formula>
    </cfRule>
  </conditionalFormatting>
  <conditionalFormatting sqref="B282">
    <cfRule type="cellIs" dxfId="438" priority="675" stopIfTrue="1" operator="equal">
      <formula>B61911</formula>
    </cfRule>
  </conditionalFormatting>
  <conditionalFormatting sqref="B282">
    <cfRule type="cellIs" dxfId="437" priority="674" stopIfTrue="1" operator="equal">
      <formula>B61887</formula>
    </cfRule>
  </conditionalFormatting>
  <conditionalFormatting sqref="B244:B245">
    <cfRule type="cellIs" dxfId="436" priority="673" stopIfTrue="1" operator="equal">
      <formula>B61863</formula>
    </cfRule>
  </conditionalFormatting>
  <conditionalFormatting sqref="B249">
    <cfRule type="cellIs" dxfId="435" priority="672" stopIfTrue="1" operator="equal">
      <formula>B61892</formula>
    </cfRule>
  </conditionalFormatting>
  <conditionalFormatting sqref="B567:B568">
    <cfRule type="cellIs" dxfId="434" priority="671" stopIfTrue="1" operator="equal">
      <formula>B62199</formula>
    </cfRule>
  </conditionalFormatting>
  <conditionalFormatting sqref="B243 B84 B72">
    <cfRule type="cellIs" dxfId="433" priority="670" stopIfTrue="1" operator="equal">
      <formula>B61670</formula>
    </cfRule>
  </conditionalFormatting>
  <conditionalFormatting sqref="B244:B245">
    <cfRule type="cellIs" dxfId="432" priority="669" stopIfTrue="1" operator="equal">
      <formula>B61859</formula>
    </cfRule>
  </conditionalFormatting>
  <conditionalFormatting sqref="B281 B241:B242">
    <cfRule type="cellIs" dxfId="431" priority="668" stopIfTrue="1" operator="equal">
      <formula>B61833</formula>
    </cfRule>
  </conditionalFormatting>
  <conditionalFormatting sqref="B247:B248">
    <cfRule type="cellIs" dxfId="430" priority="667" stopIfTrue="1" operator="equal">
      <formula>B61889</formula>
    </cfRule>
  </conditionalFormatting>
  <conditionalFormatting sqref="B269:B272">
    <cfRule type="cellIs" dxfId="429" priority="666" stopIfTrue="1" operator="equal">
      <formula>B61867</formula>
    </cfRule>
  </conditionalFormatting>
  <conditionalFormatting sqref="B458:B466">
    <cfRule type="cellIs" dxfId="428" priority="665" stopIfTrue="1" operator="equal">
      <formula>B62151</formula>
    </cfRule>
  </conditionalFormatting>
  <conditionalFormatting sqref="B337:B355 B375:B392">
    <cfRule type="cellIs" dxfId="427" priority="664" stopIfTrue="1" operator="equal">
      <formula>B62049</formula>
    </cfRule>
  </conditionalFormatting>
  <conditionalFormatting sqref="B375:B393">
    <cfRule type="cellIs" dxfId="426" priority="663" stopIfTrue="1" operator="equal">
      <formula>B62014</formula>
    </cfRule>
  </conditionalFormatting>
  <conditionalFormatting sqref="B356:B360">
    <cfRule type="cellIs" dxfId="425" priority="662" stopIfTrue="1" operator="equal">
      <formula>B62621</formula>
    </cfRule>
  </conditionalFormatting>
  <conditionalFormatting sqref="B373">
    <cfRule type="cellIs" dxfId="424" priority="661" stopIfTrue="1" operator="equal">
      <formula>B62075</formula>
    </cfRule>
  </conditionalFormatting>
  <conditionalFormatting sqref="B569">
    <cfRule type="cellIs" dxfId="423" priority="660" stopIfTrue="1" operator="equal">
      <formula>B62204</formula>
    </cfRule>
  </conditionalFormatting>
  <conditionalFormatting sqref="B284:B301">
    <cfRule type="cellIs" dxfId="422" priority="659" stopIfTrue="1" operator="equal">
      <formula>B61929</formula>
    </cfRule>
  </conditionalFormatting>
  <conditionalFormatting sqref="B281 B244:B245 B273:B275 B283 B247:B248">
    <cfRule type="cellIs" dxfId="421" priority="658" stopIfTrue="1" operator="equal">
      <formula>B61866</formula>
    </cfRule>
  </conditionalFormatting>
  <conditionalFormatting sqref="B283 B393 B273:B275">
    <cfRule type="cellIs" dxfId="420" priority="657" stopIfTrue="1" operator="equal">
      <formula>B61907</formula>
    </cfRule>
  </conditionalFormatting>
  <conditionalFormatting sqref="B356:B360 B337:B342 B373 B688:B689">
    <cfRule type="cellIs" dxfId="419" priority="656" stopIfTrue="1" operator="equal">
      <formula>B62015</formula>
    </cfRule>
  </conditionalFormatting>
  <conditionalFormatting sqref="B373">
    <cfRule type="cellIs" dxfId="418" priority="655" stopIfTrue="1" operator="equal">
      <formula>B62086</formula>
    </cfRule>
  </conditionalFormatting>
  <conditionalFormatting sqref="B244:B245">
    <cfRule type="cellIs" dxfId="417" priority="654" stopIfTrue="1" operator="equal">
      <formula>B62474</formula>
    </cfRule>
  </conditionalFormatting>
  <conditionalFormatting sqref="B361:B373">
    <cfRule type="cellIs" dxfId="416" priority="653" stopIfTrue="1" operator="equal">
      <formula>B62073</formula>
    </cfRule>
  </conditionalFormatting>
  <conditionalFormatting sqref="B356:B360">
    <cfRule type="cellIs" dxfId="415" priority="652" stopIfTrue="1" operator="equal">
      <formula>B61994</formula>
    </cfRule>
  </conditionalFormatting>
  <conditionalFormatting sqref="B302:B305">
    <cfRule type="cellIs" dxfId="414" priority="651" stopIfTrue="1" operator="equal">
      <formula>B61948</formula>
    </cfRule>
  </conditionalFormatting>
  <conditionalFormatting sqref="B269:B272">
    <cfRule type="cellIs" dxfId="413" priority="650" stopIfTrue="1" operator="equal">
      <formula>B61895</formula>
    </cfRule>
  </conditionalFormatting>
  <conditionalFormatting sqref="B337:B342">
    <cfRule type="cellIs" dxfId="412" priority="649" stopIfTrue="1" operator="equal">
      <formula>B62050</formula>
    </cfRule>
  </conditionalFormatting>
  <conditionalFormatting sqref="B244:B245">
    <cfRule type="cellIs" dxfId="411" priority="648" stopIfTrue="1" operator="equal">
      <formula>B61843</formula>
    </cfRule>
  </conditionalFormatting>
  <conditionalFormatting sqref="B343:B372">
    <cfRule type="cellIs" dxfId="410" priority="647" stopIfTrue="1" operator="equal">
      <formula>B62032</formula>
    </cfRule>
  </conditionalFormatting>
  <conditionalFormatting sqref="B344:B372 B375:B392">
    <cfRule type="cellIs" dxfId="409" priority="646" stopIfTrue="1" operator="equal">
      <formula>B62591</formula>
    </cfRule>
  </conditionalFormatting>
  <conditionalFormatting sqref="B374">
    <cfRule type="cellIs" dxfId="408" priority="645" stopIfTrue="1" operator="equal">
      <formula>B62016</formula>
    </cfRule>
  </conditionalFormatting>
  <conditionalFormatting sqref="B374">
    <cfRule type="cellIs" dxfId="407" priority="644" stopIfTrue="1" operator="equal">
      <formula>B373</formula>
    </cfRule>
  </conditionalFormatting>
  <conditionalFormatting sqref="B374">
    <cfRule type="cellIs" dxfId="406" priority="643" stopIfTrue="1" operator="equal">
      <formula>B62006</formula>
    </cfRule>
  </conditionalFormatting>
  <conditionalFormatting sqref="B374">
    <cfRule type="cellIs" dxfId="405" priority="642" stopIfTrue="1" operator="equal">
      <formula>B62017</formula>
    </cfRule>
  </conditionalFormatting>
  <conditionalFormatting sqref="B374">
    <cfRule type="cellIs" dxfId="404" priority="641" stopIfTrue="1" operator="equal">
      <formula>B61986</formula>
    </cfRule>
  </conditionalFormatting>
  <conditionalFormatting sqref="B374">
    <cfRule type="cellIs" dxfId="403" priority="640" stopIfTrue="1" operator="equal">
      <formula>B61994</formula>
    </cfRule>
  </conditionalFormatting>
  <conditionalFormatting sqref="B374">
    <cfRule type="cellIs" dxfId="402" priority="639" stopIfTrue="1" operator="equal">
      <formula>B61989</formula>
    </cfRule>
  </conditionalFormatting>
  <conditionalFormatting sqref="B374">
    <cfRule type="cellIs" dxfId="401" priority="638" stopIfTrue="1" operator="equal">
      <formula>B61982</formula>
    </cfRule>
  </conditionalFormatting>
  <conditionalFormatting sqref="B374">
    <cfRule type="cellIs" dxfId="400" priority="637" stopIfTrue="1" operator="equal">
      <formula>B62613</formula>
    </cfRule>
  </conditionalFormatting>
  <conditionalFormatting sqref="B374">
    <cfRule type="cellIs" dxfId="399" priority="636" stopIfTrue="1" operator="equal">
      <formula>B62693</formula>
    </cfRule>
  </conditionalFormatting>
  <conditionalFormatting sqref="B374">
    <cfRule type="cellIs" dxfId="398" priority="635" stopIfTrue="1" operator="equal">
      <formula>B62662</formula>
    </cfRule>
  </conditionalFormatting>
  <conditionalFormatting sqref="B374">
    <cfRule type="cellIs" dxfId="397" priority="634" stopIfTrue="1" operator="equal">
      <formula>B62658</formula>
    </cfRule>
  </conditionalFormatting>
  <conditionalFormatting sqref="B374">
    <cfRule type="cellIs" dxfId="396" priority="633" stopIfTrue="1" operator="equal">
      <formula>B62692</formula>
    </cfRule>
  </conditionalFormatting>
  <conditionalFormatting sqref="B374">
    <cfRule type="cellIs" dxfId="395" priority="632" stopIfTrue="1" operator="equal">
      <formula>B62682</formula>
    </cfRule>
  </conditionalFormatting>
  <conditionalFormatting sqref="B374">
    <cfRule type="cellIs" dxfId="394" priority="631" stopIfTrue="1" operator="equal">
      <formula>B62665</formula>
    </cfRule>
  </conditionalFormatting>
  <conditionalFormatting sqref="B374">
    <cfRule type="cellIs" dxfId="393" priority="630" stopIfTrue="1" operator="equal">
      <formula>B62670</formula>
    </cfRule>
  </conditionalFormatting>
  <conditionalFormatting sqref="B374">
    <cfRule type="cellIs" dxfId="392" priority="629" stopIfTrue="1" operator="equal">
      <formula>B62642</formula>
    </cfRule>
  </conditionalFormatting>
  <conditionalFormatting sqref="B374">
    <cfRule type="cellIs" dxfId="391" priority="628" stopIfTrue="1" operator="equal">
      <formula>B61937</formula>
    </cfRule>
  </conditionalFormatting>
  <conditionalFormatting sqref="B374">
    <cfRule type="cellIs" dxfId="390" priority="627" stopIfTrue="1" operator="equal">
      <formula>B61966</formula>
    </cfRule>
  </conditionalFormatting>
  <conditionalFormatting sqref="B306:B335 B375:B392 B343:B355 B418:B419 B443:B453 B361:B372">
    <cfRule type="cellIs" dxfId="389" priority="626" stopIfTrue="1" operator="equal">
      <formula>B61990</formula>
    </cfRule>
  </conditionalFormatting>
  <conditionalFormatting sqref="B356:B360">
    <cfRule type="cellIs" dxfId="388" priority="625" stopIfTrue="1" operator="equal">
      <formula>B62032</formula>
    </cfRule>
  </conditionalFormatting>
  <conditionalFormatting sqref="B246">
    <cfRule type="cellIs" dxfId="387" priority="624" stopIfTrue="1" operator="equal">
      <formula>B61874</formula>
    </cfRule>
  </conditionalFormatting>
  <conditionalFormatting sqref="B409:B417">
    <cfRule type="cellIs" dxfId="386" priority="623" stopIfTrue="1" operator="equal">
      <formula>B62082</formula>
    </cfRule>
  </conditionalFormatting>
  <conditionalFormatting sqref="B454:B457">
    <cfRule type="cellIs" dxfId="385" priority="621" stopIfTrue="1" operator="equal">
      <formula>B62141</formula>
    </cfRule>
  </conditionalFormatting>
  <conditionalFormatting sqref="B420:B423">
    <cfRule type="cellIs" dxfId="384" priority="618" stopIfTrue="1" operator="equal">
      <formula>B62116</formula>
    </cfRule>
  </conditionalFormatting>
  <conditionalFormatting sqref="B475:B476">
    <cfRule type="cellIs" dxfId="383" priority="614" stopIfTrue="1" operator="equal">
      <formula>B62227</formula>
    </cfRule>
  </conditionalFormatting>
  <conditionalFormatting sqref="B762">
    <cfRule type="cellIs" dxfId="382" priority="613" stopIfTrue="1" operator="equal">
      <formula>#REF!</formula>
    </cfRule>
  </conditionalFormatting>
  <conditionalFormatting sqref="B539">
    <cfRule type="cellIs" dxfId="381" priority="610" stopIfTrue="1" operator="equal">
      <formula>B62191</formula>
    </cfRule>
  </conditionalFormatting>
  <conditionalFormatting sqref="B567:B568">
    <cfRule type="cellIs" dxfId="380" priority="603" stopIfTrue="1" operator="equal">
      <formula>B62154</formula>
    </cfRule>
  </conditionalFormatting>
  <conditionalFormatting sqref="B539">
    <cfRule type="cellIs" dxfId="379" priority="601" stopIfTrue="1" operator="equal">
      <formula>B538</formula>
    </cfRule>
  </conditionalFormatting>
  <conditionalFormatting sqref="B539">
    <cfRule type="cellIs" dxfId="378" priority="600" stopIfTrue="1" operator="equal">
      <formula>B62181</formula>
    </cfRule>
  </conditionalFormatting>
  <conditionalFormatting sqref="B539">
    <cfRule type="cellIs" dxfId="377" priority="599" stopIfTrue="1" operator="equal">
      <formula>B62192</formula>
    </cfRule>
  </conditionalFormatting>
  <conditionalFormatting sqref="B539">
    <cfRule type="cellIs" dxfId="376" priority="598" stopIfTrue="1" operator="equal">
      <formula>B62161</formula>
    </cfRule>
  </conditionalFormatting>
  <conditionalFormatting sqref="B539">
    <cfRule type="cellIs" dxfId="375" priority="597" stopIfTrue="1" operator="equal">
      <formula>B62169</formula>
    </cfRule>
  </conditionalFormatting>
  <conditionalFormatting sqref="B539">
    <cfRule type="cellIs" dxfId="374" priority="596" stopIfTrue="1" operator="equal">
      <formula>B62164</formula>
    </cfRule>
  </conditionalFormatting>
  <conditionalFormatting sqref="B539">
    <cfRule type="cellIs" dxfId="373" priority="595" stopIfTrue="1" operator="equal">
      <formula>B62157</formula>
    </cfRule>
  </conditionalFormatting>
  <conditionalFormatting sqref="B539">
    <cfRule type="cellIs" dxfId="372" priority="594" stopIfTrue="1" operator="equal">
      <formula>B62788</formula>
    </cfRule>
  </conditionalFormatting>
  <conditionalFormatting sqref="B539">
    <cfRule type="cellIs" dxfId="371" priority="593" stopIfTrue="1" operator="equal">
      <formula>B62868</formula>
    </cfRule>
  </conditionalFormatting>
  <conditionalFormatting sqref="B539">
    <cfRule type="cellIs" dxfId="370" priority="592" stopIfTrue="1" operator="equal">
      <formula>B62837</formula>
    </cfRule>
  </conditionalFormatting>
  <conditionalFormatting sqref="B539">
    <cfRule type="cellIs" dxfId="369" priority="591" stopIfTrue="1" operator="equal">
      <formula>B62833</formula>
    </cfRule>
  </conditionalFormatting>
  <conditionalFormatting sqref="B539">
    <cfRule type="cellIs" dxfId="368" priority="590" stopIfTrue="1" operator="equal">
      <formula>B62867</formula>
    </cfRule>
  </conditionalFormatting>
  <conditionalFormatting sqref="B539">
    <cfRule type="cellIs" dxfId="367" priority="589" stopIfTrue="1" operator="equal">
      <formula>B62857</formula>
    </cfRule>
  </conditionalFormatting>
  <conditionalFormatting sqref="B539">
    <cfRule type="cellIs" dxfId="366" priority="588" stopIfTrue="1" operator="equal">
      <formula>B62840</formula>
    </cfRule>
  </conditionalFormatting>
  <conditionalFormatting sqref="B539">
    <cfRule type="cellIs" dxfId="365" priority="587" stopIfTrue="1" operator="equal">
      <formula>B62845</formula>
    </cfRule>
  </conditionalFormatting>
  <conditionalFormatting sqref="B539">
    <cfRule type="cellIs" dxfId="364" priority="586" stopIfTrue="1" operator="equal">
      <formula>B62817</formula>
    </cfRule>
  </conditionalFormatting>
  <conditionalFormatting sqref="B539">
    <cfRule type="cellIs" dxfId="363" priority="585" stopIfTrue="1" operator="equal">
      <formula>B62112</formula>
    </cfRule>
  </conditionalFormatting>
  <conditionalFormatting sqref="B539">
    <cfRule type="cellIs" dxfId="362" priority="584" stopIfTrue="1" operator="equal">
      <formula>B62141</formula>
    </cfRule>
  </conditionalFormatting>
  <conditionalFormatting sqref="B721 B762 B770 B808 B618:B619 B691 B601 B606:B607 B541 B546:B547 B570:B571">
    <cfRule type="cellIs" dxfId="361" priority="582" stopIfTrue="1" operator="equal">
      <formula>#REF!</formula>
    </cfRule>
  </conditionalFormatting>
  <conditionalFormatting sqref="B763 B769:B770 B761">
    <cfRule type="cellIs" dxfId="360" priority="581" stopIfTrue="1" operator="equal">
      <formula>#REF!</formula>
    </cfRule>
  </conditionalFormatting>
  <conditionalFormatting sqref="B540:B545">
    <cfRule type="cellIs" dxfId="359" priority="580" stopIfTrue="1" operator="equal">
      <formula>#REF!</formula>
    </cfRule>
  </conditionalFormatting>
  <conditionalFormatting sqref="B568">
    <cfRule type="cellIs" dxfId="358" priority="578" stopIfTrue="1" operator="equal">
      <formula>B62221</formula>
    </cfRule>
  </conditionalFormatting>
  <conditionalFormatting sqref="B568">
    <cfRule type="cellIs" dxfId="357" priority="576" stopIfTrue="1" operator="equal">
      <formula>B62211</formula>
    </cfRule>
  </conditionalFormatting>
  <conditionalFormatting sqref="B568 B264:B266 B356:B360 B249:B261 B657:B658">
    <cfRule type="cellIs" dxfId="356" priority="575" stopIfTrue="1" operator="equal">
      <formula>B61903</formula>
    </cfRule>
  </conditionalFormatting>
  <conditionalFormatting sqref="B568">
    <cfRule type="cellIs" dxfId="355" priority="574" stopIfTrue="1" operator="equal">
      <formula>B62191</formula>
    </cfRule>
  </conditionalFormatting>
  <conditionalFormatting sqref="B568">
    <cfRule type="cellIs" dxfId="354" priority="573" stopIfTrue="1" operator="equal">
      <formula>B62199</formula>
    </cfRule>
  </conditionalFormatting>
  <conditionalFormatting sqref="B568">
    <cfRule type="cellIs" dxfId="353" priority="572" stopIfTrue="1" operator="equal">
      <formula>B62194</formula>
    </cfRule>
  </conditionalFormatting>
  <conditionalFormatting sqref="B568">
    <cfRule type="cellIs" dxfId="352" priority="571" stopIfTrue="1" operator="equal">
      <formula>B62187</formula>
    </cfRule>
  </conditionalFormatting>
  <conditionalFormatting sqref="B568">
    <cfRule type="cellIs" dxfId="351" priority="570" stopIfTrue="1" operator="equal">
      <formula>B62818</formula>
    </cfRule>
  </conditionalFormatting>
  <conditionalFormatting sqref="B568">
    <cfRule type="cellIs" dxfId="350" priority="569" stopIfTrue="1" operator="equal">
      <formula>B62898</formula>
    </cfRule>
  </conditionalFormatting>
  <conditionalFormatting sqref="B568">
    <cfRule type="cellIs" dxfId="349" priority="568" stopIfTrue="1" operator="equal">
      <formula>B62867</formula>
    </cfRule>
  </conditionalFormatting>
  <conditionalFormatting sqref="B568">
    <cfRule type="cellIs" dxfId="348" priority="567" stopIfTrue="1" operator="equal">
      <formula>B62863</formula>
    </cfRule>
  </conditionalFormatting>
  <conditionalFormatting sqref="B568">
    <cfRule type="cellIs" dxfId="347" priority="566" stopIfTrue="1" operator="equal">
      <formula>B62897</formula>
    </cfRule>
  </conditionalFormatting>
  <conditionalFormatting sqref="B568">
    <cfRule type="cellIs" dxfId="346" priority="565" stopIfTrue="1" operator="equal">
      <formula>B62887</formula>
    </cfRule>
  </conditionalFormatting>
  <conditionalFormatting sqref="B568">
    <cfRule type="cellIs" dxfId="345" priority="564" stopIfTrue="1" operator="equal">
      <formula>B62870</formula>
    </cfRule>
  </conditionalFormatting>
  <conditionalFormatting sqref="B568">
    <cfRule type="cellIs" dxfId="344" priority="563" stopIfTrue="1" operator="equal">
      <formula>B62875</formula>
    </cfRule>
  </conditionalFormatting>
  <conditionalFormatting sqref="B568">
    <cfRule type="cellIs" dxfId="343" priority="562" stopIfTrue="1" operator="equal">
      <formula>B62847</formula>
    </cfRule>
  </conditionalFormatting>
  <conditionalFormatting sqref="B568">
    <cfRule type="cellIs" dxfId="342" priority="561" stopIfTrue="1" operator="equal">
      <formula>B62142</formula>
    </cfRule>
  </conditionalFormatting>
  <conditionalFormatting sqref="B568">
    <cfRule type="cellIs" dxfId="341" priority="560" stopIfTrue="1" operator="equal">
      <formula>B62171</formula>
    </cfRule>
  </conditionalFormatting>
  <conditionalFormatting sqref="B569">
    <cfRule type="cellIs" dxfId="340" priority="559" stopIfTrue="1" operator="equal">
      <formula>B62155</formula>
    </cfRule>
  </conditionalFormatting>
  <conditionalFormatting sqref="B579">
    <cfRule type="cellIs" dxfId="339" priority="558" stopIfTrue="1" operator="equal">
      <formula>#REF!</formula>
    </cfRule>
  </conditionalFormatting>
  <conditionalFormatting sqref="B699 B578">
    <cfRule type="cellIs" dxfId="338" priority="557" stopIfTrue="1" operator="equal">
      <formula>#REF!</formula>
    </cfRule>
  </conditionalFormatting>
  <conditionalFormatting sqref="B581:B582">
    <cfRule type="cellIs" dxfId="337" priority="556" stopIfTrue="1" operator="equal">
      <formula>#REF!</formula>
    </cfRule>
  </conditionalFormatting>
  <conditionalFormatting sqref="B618:B626 B686:B687 B629:B637">
    <cfRule type="cellIs" dxfId="336" priority="543" stopIfTrue="1" operator="equal">
      <formula>#REF!</formula>
    </cfRule>
  </conditionalFormatting>
  <conditionalFormatting sqref="B674:B680">
    <cfRule type="cellIs" dxfId="335" priority="542" stopIfTrue="1" operator="equal">
      <formula>B592</formula>
    </cfRule>
  </conditionalFormatting>
  <conditionalFormatting sqref="B692:B698">
    <cfRule type="cellIs" dxfId="334" priority="541" stopIfTrue="1" operator="equal">
      <formula>B592</formula>
    </cfRule>
  </conditionalFormatting>
  <conditionalFormatting sqref="B598">
    <cfRule type="cellIs" dxfId="333" priority="540" stopIfTrue="1" operator="equal">
      <formula>#REF!</formula>
    </cfRule>
  </conditionalFormatting>
  <conditionalFormatting sqref="B602:B605 B608:B617">
    <cfRule type="cellIs" dxfId="332" priority="539" stopIfTrue="1" operator="equal">
      <formula>B600</formula>
    </cfRule>
  </conditionalFormatting>
  <conditionalFormatting sqref="B600">
    <cfRule type="cellIs" dxfId="331" priority="538" stopIfTrue="1" operator="equal">
      <formula>B123</formula>
    </cfRule>
  </conditionalFormatting>
  <conditionalFormatting sqref="B612:B617">
    <cfRule type="cellIs" dxfId="330" priority="537" stopIfTrue="1" operator="equal">
      <formula>B65</formula>
    </cfRule>
  </conditionalFormatting>
  <conditionalFormatting sqref="B599">
    <cfRule type="cellIs" dxfId="329" priority="534" stopIfTrue="1" operator="equal">
      <formula>B62255</formula>
    </cfRule>
  </conditionalFormatting>
  <conditionalFormatting sqref="B598">
    <cfRule type="cellIs" dxfId="328" priority="527" stopIfTrue="1" operator="equal">
      <formula>B62189</formula>
    </cfRule>
  </conditionalFormatting>
  <conditionalFormatting sqref="B599">
    <cfRule type="cellIs" dxfId="327" priority="525" stopIfTrue="1" operator="equal">
      <formula>B598</formula>
    </cfRule>
  </conditionalFormatting>
  <conditionalFormatting sqref="B688:B689">
    <cfRule type="cellIs" dxfId="326" priority="524" stopIfTrue="1" operator="equal">
      <formula>B62336</formula>
    </cfRule>
  </conditionalFormatting>
  <conditionalFormatting sqref="B599">
    <cfRule type="cellIs" dxfId="325" priority="523" stopIfTrue="1" operator="equal">
      <formula>B62256</formula>
    </cfRule>
  </conditionalFormatting>
  <conditionalFormatting sqref="B599">
    <cfRule type="cellIs" dxfId="324" priority="522" stopIfTrue="1" operator="equal">
      <formula>B62225</formula>
    </cfRule>
  </conditionalFormatting>
  <conditionalFormatting sqref="B599">
    <cfRule type="cellIs" dxfId="323" priority="521" stopIfTrue="1" operator="equal">
      <formula>B62233</formula>
    </cfRule>
  </conditionalFormatting>
  <conditionalFormatting sqref="B599">
    <cfRule type="cellIs" dxfId="322" priority="520" stopIfTrue="1" operator="equal">
      <formula>B62228</formula>
    </cfRule>
  </conditionalFormatting>
  <conditionalFormatting sqref="B599">
    <cfRule type="cellIs" dxfId="321" priority="519" stopIfTrue="1" operator="equal">
      <formula>B62221</formula>
    </cfRule>
  </conditionalFormatting>
  <conditionalFormatting sqref="B599">
    <cfRule type="cellIs" dxfId="320" priority="518" stopIfTrue="1" operator="equal">
      <formula>B62852</formula>
    </cfRule>
  </conditionalFormatting>
  <conditionalFormatting sqref="B599">
    <cfRule type="cellIs" dxfId="319" priority="517" stopIfTrue="1" operator="equal">
      <formula>B62932</formula>
    </cfRule>
  </conditionalFormatting>
  <conditionalFormatting sqref="B599">
    <cfRule type="cellIs" dxfId="318" priority="516" stopIfTrue="1" operator="equal">
      <formula>B62901</formula>
    </cfRule>
  </conditionalFormatting>
  <conditionalFormatting sqref="B599">
    <cfRule type="cellIs" dxfId="317" priority="515" stopIfTrue="1" operator="equal">
      <formula>B62897</formula>
    </cfRule>
  </conditionalFormatting>
  <conditionalFormatting sqref="B599">
    <cfRule type="cellIs" dxfId="316" priority="514" stopIfTrue="1" operator="equal">
      <formula>B62931</formula>
    </cfRule>
  </conditionalFormatting>
  <conditionalFormatting sqref="B599">
    <cfRule type="cellIs" dxfId="315" priority="513" stopIfTrue="1" operator="equal">
      <formula>B62921</formula>
    </cfRule>
  </conditionalFormatting>
  <conditionalFormatting sqref="B599">
    <cfRule type="cellIs" dxfId="314" priority="512" stopIfTrue="1" operator="equal">
      <formula>B62904</formula>
    </cfRule>
  </conditionalFormatting>
  <conditionalFormatting sqref="B599">
    <cfRule type="cellIs" dxfId="313" priority="511" stopIfTrue="1" operator="equal">
      <formula>B62909</formula>
    </cfRule>
  </conditionalFormatting>
  <conditionalFormatting sqref="B599">
    <cfRule type="cellIs" dxfId="312" priority="510" stopIfTrue="1" operator="equal">
      <formula>B62881</formula>
    </cfRule>
  </conditionalFormatting>
  <conditionalFormatting sqref="B599">
    <cfRule type="cellIs" dxfId="311" priority="509" stopIfTrue="1" operator="equal">
      <formula>B62176</formula>
    </cfRule>
  </conditionalFormatting>
  <conditionalFormatting sqref="B599">
    <cfRule type="cellIs" dxfId="310" priority="508" stopIfTrue="1" operator="equal">
      <formula>B62205</formula>
    </cfRule>
  </conditionalFormatting>
  <conditionalFormatting sqref="B600:B605">
    <cfRule type="cellIs" dxfId="309" priority="506" stopIfTrue="1" operator="equal">
      <formula>B50</formula>
    </cfRule>
  </conditionalFormatting>
  <conditionalFormatting sqref="B699">
    <cfRule type="cellIs" dxfId="308" priority="505" stopIfTrue="1" operator="equal">
      <formula>#REF!</formula>
    </cfRule>
  </conditionalFormatting>
  <conditionalFormatting sqref="B618">
    <cfRule type="cellIs" dxfId="307" priority="504" stopIfTrue="1" operator="equal">
      <formula>B63</formula>
    </cfRule>
  </conditionalFormatting>
  <conditionalFormatting sqref="B764:B768">
    <cfRule type="cellIs" dxfId="306" priority="503" stopIfTrue="1" operator="equal">
      <formula>B540</formula>
    </cfRule>
  </conditionalFormatting>
  <conditionalFormatting sqref="B627:B628">
    <cfRule type="cellIs" dxfId="305" priority="491" stopIfTrue="1" operator="equal">
      <formula>B62219</formula>
    </cfRule>
  </conditionalFormatting>
  <conditionalFormatting sqref="B627:B628">
    <cfRule type="cellIs" dxfId="304" priority="490" stopIfTrue="1" operator="equal">
      <formula>B62285</formula>
    </cfRule>
  </conditionalFormatting>
  <conditionalFormatting sqref="B627:B628">
    <cfRule type="cellIs" dxfId="303" priority="489" stopIfTrue="1" operator="equal">
      <formula>B629</formula>
    </cfRule>
  </conditionalFormatting>
  <conditionalFormatting sqref="B627:B628">
    <cfRule type="cellIs" dxfId="302" priority="488" stopIfTrue="1" operator="equal">
      <formula>B62275</formula>
    </cfRule>
  </conditionalFormatting>
  <conditionalFormatting sqref="B627:B628">
    <cfRule type="cellIs" dxfId="301" priority="487" stopIfTrue="1" operator="equal">
      <formula>B62286</formula>
    </cfRule>
  </conditionalFormatting>
  <conditionalFormatting sqref="B627:B628">
    <cfRule type="cellIs" dxfId="300" priority="486" stopIfTrue="1" operator="equal">
      <formula>B62255</formula>
    </cfRule>
  </conditionalFormatting>
  <conditionalFormatting sqref="B627:B628">
    <cfRule type="cellIs" dxfId="299" priority="485" stopIfTrue="1" operator="equal">
      <formula>B62263</formula>
    </cfRule>
  </conditionalFormatting>
  <conditionalFormatting sqref="B627:B628">
    <cfRule type="cellIs" dxfId="298" priority="484" stopIfTrue="1" operator="equal">
      <formula>B62258</formula>
    </cfRule>
  </conditionalFormatting>
  <conditionalFormatting sqref="B627:B628 B250:B261">
    <cfRule type="cellIs" dxfId="297" priority="483" stopIfTrue="1" operator="equal">
      <formula>B61874</formula>
    </cfRule>
  </conditionalFormatting>
  <conditionalFormatting sqref="B627:B628">
    <cfRule type="cellIs" dxfId="296" priority="482" stopIfTrue="1" operator="equal">
      <formula>B62882</formula>
    </cfRule>
  </conditionalFormatting>
  <conditionalFormatting sqref="B627:B628">
    <cfRule type="cellIs" dxfId="295" priority="481" stopIfTrue="1" operator="equal">
      <formula>B62962</formula>
    </cfRule>
  </conditionalFormatting>
  <conditionalFormatting sqref="B627:B628">
    <cfRule type="cellIs" dxfId="294" priority="480" stopIfTrue="1" operator="equal">
      <formula>B62931</formula>
    </cfRule>
  </conditionalFormatting>
  <conditionalFormatting sqref="B627:B628">
    <cfRule type="cellIs" dxfId="293" priority="479" stopIfTrue="1" operator="equal">
      <formula>B62927</formula>
    </cfRule>
  </conditionalFormatting>
  <conditionalFormatting sqref="B627:B628">
    <cfRule type="cellIs" dxfId="292" priority="478" stopIfTrue="1" operator="equal">
      <formula>B62961</formula>
    </cfRule>
  </conditionalFormatting>
  <conditionalFormatting sqref="B627:B628">
    <cfRule type="cellIs" dxfId="291" priority="477" stopIfTrue="1" operator="equal">
      <formula>B62951</formula>
    </cfRule>
  </conditionalFormatting>
  <conditionalFormatting sqref="B627:B628">
    <cfRule type="cellIs" dxfId="290" priority="476" stopIfTrue="1" operator="equal">
      <formula>B62934</formula>
    </cfRule>
  </conditionalFormatting>
  <conditionalFormatting sqref="B627:B628">
    <cfRule type="cellIs" dxfId="289" priority="475" stopIfTrue="1" operator="equal">
      <formula>B62939</formula>
    </cfRule>
  </conditionalFormatting>
  <conditionalFormatting sqref="B627:B628">
    <cfRule type="cellIs" dxfId="288" priority="474" stopIfTrue="1" operator="equal">
      <formula>B62911</formula>
    </cfRule>
  </conditionalFormatting>
  <conditionalFormatting sqref="B627:B628">
    <cfRule type="cellIs" dxfId="287" priority="473" stopIfTrue="1" operator="equal">
      <formula>B62206</formula>
    </cfRule>
  </conditionalFormatting>
  <conditionalFormatting sqref="B627:B628">
    <cfRule type="cellIs" dxfId="286" priority="472" stopIfTrue="1" operator="equal">
      <formula>B62235</formula>
    </cfRule>
  </conditionalFormatting>
  <conditionalFormatting sqref="B690:B699">
    <cfRule type="cellIs" dxfId="285" priority="471" stopIfTrue="1" operator="equal">
      <formula>B670</formula>
    </cfRule>
  </conditionalFormatting>
  <conditionalFormatting sqref="B657:B658">
    <cfRule type="cellIs" dxfId="284" priority="458" stopIfTrue="1" operator="equal">
      <formula>B62254</formula>
    </cfRule>
  </conditionalFormatting>
  <conditionalFormatting sqref="B657:B658">
    <cfRule type="cellIs" dxfId="283" priority="457" stopIfTrue="1" operator="equal">
      <formula>B62320</formula>
    </cfRule>
  </conditionalFormatting>
  <conditionalFormatting sqref="B657:B658">
    <cfRule type="cellIs" dxfId="282" priority="456" stopIfTrue="1" operator="equal">
      <formula>B62310</formula>
    </cfRule>
  </conditionalFormatting>
  <conditionalFormatting sqref="B657:B658">
    <cfRule type="cellIs" dxfId="281" priority="455" stopIfTrue="1" operator="equal">
      <formula>B62321</formula>
    </cfRule>
  </conditionalFormatting>
  <conditionalFormatting sqref="B657:B658">
    <cfRule type="cellIs" dxfId="280" priority="454" stopIfTrue="1" operator="equal">
      <formula>B62290</formula>
    </cfRule>
  </conditionalFormatting>
  <conditionalFormatting sqref="B657:B658">
    <cfRule type="cellIs" dxfId="279" priority="453" stopIfTrue="1" operator="equal">
      <formula>B62298</formula>
    </cfRule>
  </conditionalFormatting>
  <conditionalFormatting sqref="B657:B658">
    <cfRule type="cellIs" dxfId="278" priority="452" stopIfTrue="1" operator="equal">
      <formula>B62293</formula>
    </cfRule>
  </conditionalFormatting>
  <conditionalFormatting sqref="B657:B658">
    <cfRule type="cellIs" dxfId="277" priority="451" stopIfTrue="1" operator="equal">
      <formula>B62286</formula>
    </cfRule>
  </conditionalFormatting>
  <conditionalFormatting sqref="B657:B658">
    <cfRule type="cellIs" dxfId="276" priority="450" stopIfTrue="1" operator="equal">
      <formula>B62917</formula>
    </cfRule>
  </conditionalFormatting>
  <conditionalFormatting sqref="B657:B658">
    <cfRule type="cellIs" dxfId="275" priority="449" stopIfTrue="1" operator="equal">
      <formula>B62997</formula>
    </cfRule>
  </conditionalFormatting>
  <conditionalFormatting sqref="B657:B658">
    <cfRule type="cellIs" dxfId="274" priority="448" stopIfTrue="1" operator="equal">
      <formula>B62966</formula>
    </cfRule>
  </conditionalFormatting>
  <conditionalFormatting sqref="B657:B658">
    <cfRule type="cellIs" dxfId="273" priority="447" stopIfTrue="1" operator="equal">
      <formula>B62962</formula>
    </cfRule>
  </conditionalFormatting>
  <conditionalFormatting sqref="B657:B658">
    <cfRule type="cellIs" dxfId="272" priority="446" stopIfTrue="1" operator="equal">
      <formula>B62996</formula>
    </cfRule>
  </conditionalFormatting>
  <conditionalFormatting sqref="B657:B658">
    <cfRule type="cellIs" dxfId="271" priority="445" stopIfTrue="1" operator="equal">
      <formula>B62986</formula>
    </cfRule>
  </conditionalFormatting>
  <conditionalFormatting sqref="B657:B658">
    <cfRule type="cellIs" dxfId="270" priority="444" stopIfTrue="1" operator="equal">
      <formula>B62969</formula>
    </cfRule>
  </conditionalFormatting>
  <conditionalFormatting sqref="B657:B658">
    <cfRule type="cellIs" dxfId="269" priority="443" stopIfTrue="1" operator="equal">
      <formula>B62974</formula>
    </cfRule>
  </conditionalFormatting>
  <conditionalFormatting sqref="B657:B658">
    <cfRule type="cellIs" dxfId="268" priority="442" stopIfTrue="1" operator="equal">
      <formula>B62946</formula>
    </cfRule>
  </conditionalFormatting>
  <conditionalFormatting sqref="B657:B658">
    <cfRule type="cellIs" dxfId="267" priority="441" stopIfTrue="1" operator="equal">
      <formula>B62241</formula>
    </cfRule>
  </conditionalFormatting>
  <conditionalFormatting sqref="B657:B658">
    <cfRule type="cellIs" dxfId="266" priority="440" stopIfTrue="1" operator="equal">
      <formula>B62270</formula>
    </cfRule>
  </conditionalFormatting>
  <conditionalFormatting sqref="B659:B660">
    <cfRule type="cellIs" dxfId="265" priority="439" stopIfTrue="1" operator="equal">
      <formula>B578</formula>
    </cfRule>
  </conditionalFormatting>
  <conditionalFormatting sqref="B657:B658 B688:B689">
    <cfRule type="cellIs" dxfId="264" priority="438" stopIfTrue="1" operator="equal">
      <formula>#REF!</formula>
    </cfRule>
  </conditionalFormatting>
  <conditionalFormatting sqref="B661:B662">
    <cfRule type="cellIs" dxfId="263" priority="437" stopIfTrue="1" operator="equal">
      <formula>B580</formula>
    </cfRule>
  </conditionalFormatting>
  <conditionalFormatting sqref="B664:B668">
    <cfRule type="cellIs" dxfId="262" priority="436" stopIfTrue="1" operator="equal">
      <formula>B594</formula>
    </cfRule>
  </conditionalFormatting>
  <conditionalFormatting sqref="B671:B673">
    <cfRule type="cellIs" dxfId="261" priority="434" stopIfTrue="1" operator="equal">
      <formula>B579</formula>
    </cfRule>
  </conditionalFormatting>
  <conditionalFormatting sqref="B678:B687">
    <cfRule type="cellIs" dxfId="260" priority="433" stopIfTrue="1" operator="equal">
      <formula>B579</formula>
    </cfRule>
  </conditionalFormatting>
  <conditionalFormatting sqref="B688:B689">
    <cfRule type="cellIs" dxfId="259" priority="419" stopIfTrue="1" operator="equal">
      <formula>B62353</formula>
    </cfRule>
  </conditionalFormatting>
  <conditionalFormatting sqref="B688:B689">
    <cfRule type="cellIs" dxfId="258" priority="418" stopIfTrue="1" operator="equal">
      <formula>B62343</formula>
    </cfRule>
  </conditionalFormatting>
  <conditionalFormatting sqref="B688:B689">
    <cfRule type="cellIs" dxfId="257" priority="417" stopIfTrue="1" operator="equal">
      <formula>B62354</formula>
    </cfRule>
  </conditionalFormatting>
  <conditionalFormatting sqref="B688:B689">
    <cfRule type="cellIs" dxfId="256" priority="416" stopIfTrue="1" operator="equal">
      <formula>B62323</formula>
    </cfRule>
  </conditionalFormatting>
  <conditionalFormatting sqref="B688:B689">
    <cfRule type="cellIs" dxfId="255" priority="415" stopIfTrue="1" operator="equal">
      <formula>B62331</formula>
    </cfRule>
  </conditionalFormatting>
  <conditionalFormatting sqref="B688:B689">
    <cfRule type="cellIs" dxfId="254" priority="414" stopIfTrue="1" operator="equal">
      <formula>B62326</formula>
    </cfRule>
  </conditionalFormatting>
  <conditionalFormatting sqref="B688:B689">
    <cfRule type="cellIs" dxfId="253" priority="413" stopIfTrue="1" operator="equal">
      <formula>B62319</formula>
    </cfRule>
  </conditionalFormatting>
  <conditionalFormatting sqref="B688:B689">
    <cfRule type="cellIs" dxfId="252" priority="412" stopIfTrue="1" operator="equal">
      <formula>B62950</formula>
    </cfRule>
  </conditionalFormatting>
  <conditionalFormatting sqref="B688:B689">
    <cfRule type="cellIs" dxfId="251" priority="411" stopIfTrue="1" operator="equal">
      <formula>B63030</formula>
    </cfRule>
  </conditionalFormatting>
  <conditionalFormatting sqref="B688:B689">
    <cfRule type="cellIs" dxfId="250" priority="410" stopIfTrue="1" operator="equal">
      <formula>B62999</formula>
    </cfRule>
  </conditionalFormatting>
  <conditionalFormatting sqref="B688:B689">
    <cfRule type="cellIs" dxfId="249" priority="409" stopIfTrue="1" operator="equal">
      <formula>B62995</formula>
    </cfRule>
  </conditionalFormatting>
  <conditionalFormatting sqref="B688:B689">
    <cfRule type="cellIs" dxfId="248" priority="408" stopIfTrue="1" operator="equal">
      <formula>B63029</formula>
    </cfRule>
  </conditionalFormatting>
  <conditionalFormatting sqref="B688:B689">
    <cfRule type="cellIs" dxfId="247" priority="407" stopIfTrue="1" operator="equal">
      <formula>B63019</formula>
    </cfRule>
  </conditionalFormatting>
  <conditionalFormatting sqref="B688:B689">
    <cfRule type="cellIs" dxfId="246" priority="406" stopIfTrue="1" operator="equal">
      <formula>B63002</formula>
    </cfRule>
  </conditionalFormatting>
  <conditionalFormatting sqref="B688:B689">
    <cfRule type="cellIs" dxfId="245" priority="405" stopIfTrue="1" operator="equal">
      <formula>B63007</formula>
    </cfRule>
  </conditionalFormatting>
  <conditionalFormatting sqref="B688:B689">
    <cfRule type="cellIs" dxfId="244" priority="404" stopIfTrue="1" operator="equal">
      <formula>B62979</formula>
    </cfRule>
  </conditionalFormatting>
  <conditionalFormatting sqref="B688:B689">
    <cfRule type="cellIs" dxfId="243" priority="403" stopIfTrue="1" operator="equal">
      <formula>B62274</formula>
    </cfRule>
  </conditionalFormatting>
  <conditionalFormatting sqref="B688:B689">
    <cfRule type="cellIs" dxfId="242" priority="402" stopIfTrue="1" operator="equal">
      <formula>B62303</formula>
    </cfRule>
  </conditionalFormatting>
  <conditionalFormatting sqref="B690">
    <cfRule type="cellIs" dxfId="241" priority="401" stopIfTrue="1" operator="equal">
      <formula>B590</formula>
    </cfRule>
  </conditionalFormatting>
  <conditionalFormatting sqref="B726">
    <cfRule type="cellIs" dxfId="240" priority="400" stopIfTrue="1" operator="equal">
      <formula>#REF!</formula>
    </cfRule>
  </conditionalFormatting>
  <conditionalFormatting sqref="B720:B725">
    <cfRule type="cellIs" dxfId="239" priority="399" stopIfTrue="1" operator="equal">
      <formula>#REF!</formula>
    </cfRule>
  </conditionalFormatting>
  <conditionalFormatting sqref="B724">
    <cfRule type="cellIs" dxfId="238" priority="398" stopIfTrue="1" operator="equal">
      <formula>#REF!</formula>
    </cfRule>
  </conditionalFormatting>
  <conditionalFormatting sqref="B770">
    <cfRule type="cellIs" dxfId="237" priority="397" stopIfTrue="1" operator="equal">
      <formula>#REF!</formula>
    </cfRule>
  </conditionalFormatting>
  <conditionalFormatting sqref="B762">
    <cfRule type="cellIs" dxfId="236" priority="396" stopIfTrue="1" operator="equal">
      <formula>#REF!</formula>
    </cfRule>
  </conditionalFormatting>
  <conditionalFormatting sqref="B789:B792">
    <cfRule type="cellIs" dxfId="235" priority="395" stopIfTrue="1" operator="equal">
      <formula>B62638</formula>
    </cfRule>
  </conditionalFormatting>
  <conditionalFormatting sqref="B789:B792">
    <cfRule type="cellIs" dxfId="234" priority="394" stopIfTrue="1" operator="equal">
      <formula>B62637</formula>
    </cfRule>
  </conditionalFormatting>
  <conditionalFormatting sqref="B789:B792">
    <cfRule type="cellIs" dxfId="233" priority="393" stopIfTrue="1" operator="equal">
      <formula>B62792</formula>
    </cfRule>
  </conditionalFormatting>
  <conditionalFormatting sqref="B789:B792">
    <cfRule type="cellIs" dxfId="232" priority="392" stopIfTrue="1" operator="equal">
      <formula>B62627</formula>
    </cfRule>
  </conditionalFormatting>
  <conditionalFormatting sqref="B789:B792">
    <cfRule type="cellIs" dxfId="231" priority="391" stopIfTrue="1" operator="equal">
      <formula>B62610</formula>
    </cfRule>
  </conditionalFormatting>
  <conditionalFormatting sqref="B793:B794">
    <cfRule type="cellIs" dxfId="230" priority="367" stopIfTrue="1" operator="equal">
      <formula>#REF!</formula>
    </cfRule>
  </conditionalFormatting>
  <conditionalFormatting sqref="B793:B794">
    <cfRule type="cellIs" dxfId="229" priority="366" stopIfTrue="1" operator="equal">
      <formula>#REF!</formula>
    </cfRule>
  </conditionalFormatting>
  <conditionalFormatting sqref="B793:B794">
    <cfRule type="cellIs" dxfId="228" priority="319" stopIfTrue="1" operator="equal">
      <formula>B62466</formula>
    </cfRule>
  </conditionalFormatting>
  <conditionalFormatting sqref="B793:B794">
    <cfRule type="cellIs" dxfId="227" priority="318" stopIfTrue="1" operator="equal">
      <formula>#REF!</formula>
    </cfRule>
  </conditionalFormatting>
  <conditionalFormatting sqref="B793:B794">
    <cfRule type="cellIs" dxfId="226" priority="317" stopIfTrue="1" operator="equal">
      <formula>#REF!</formula>
    </cfRule>
  </conditionalFormatting>
  <conditionalFormatting sqref="B793:B794">
    <cfRule type="cellIs" dxfId="225" priority="316" stopIfTrue="1" operator="equal">
      <formula>#REF!</formula>
    </cfRule>
  </conditionalFormatting>
  <conditionalFormatting sqref="B793:B794">
    <cfRule type="cellIs" dxfId="224" priority="315" stopIfTrue="1" operator="equal">
      <formula>#REF!</formula>
    </cfRule>
  </conditionalFormatting>
  <conditionalFormatting sqref="B793:B794">
    <cfRule type="cellIs" dxfId="223" priority="314" stopIfTrue="1" operator="equal">
      <formula>#REF!</formula>
    </cfRule>
  </conditionalFormatting>
  <conditionalFormatting sqref="B793:B794">
    <cfRule type="cellIs" dxfId="222" priority="313" stopIfTrue="1" operator="equal">
      <formula>#REF!</formula>
    </cfRule>
  </conditionalFormatting>
  <conditionalFormatting sqref="B793:B794">
    <cfRule type="cellIs" dxfId="221" priority="312" stopIfTrue="1" operator="equal">
      <formula>#REF!</formula>
    </cfRule>
  </conditionalFormatting>
  <conditionalFormatting sqref="B793:B794">
    <cfRule type="cellIs" dxfId="220" priority="311" stopIfTrue="1" operator="equal">
      <formula>#REF!</formula>
    </cfRule>
  </conditionalFormatting>
  <conditionalFormatting sqref="B793:B794">
    <cfRule type="cellIs" dxfId="219" priority="310" stopIfTrue="1" operator="equal">
      <formula>#REF!</formula>
    </cfRule>
  </conditionalFormatting>
  <conditionalFormatting sqref="B793:B794">
    <cfRule type="cellIs" dxfId="218" priority="309" stopIfTrue="1" operator="equal">
      <formula>#REF!</formula>
    </cfRule>
  </conditionalFormatting>
  <conditionalFormatting sqref="B793:B794">
    <cfRule type="cellIs" dxfId="217" priority="308" stopIfTrue="1" operator="equal">
      <formula>#REF!</formula>
    </cfRule>
  </conditionalFormatting>
  <conditionalFormatting sqref="B793:B794">
    <cfRule type="cellIs" dxfId="216" priority="307" stopIfTrue="1" operator="equal">
      <formula>#REF!</formula>
    </cfRule>
  </conditionalFormatting>
  <conditionalFormatting sqref="B793:B794">
    <cfRule type="cellIs" dxfId="215" priority="306" stopIfTrue="1" operator="equal">
      <formula>#REF!</formula>
    </cfRule>
  </conditionalFormatting>
  <conditionalFormatting sqref="B793:B794">
    <cfRule type="cellIs" dxfId="214" priority="305" stopIfTrue="1" operator="equal">
      <formula>#REF!</formula>
    </cfRule>
  </conditionalFormatting>
  <conditionalFormatting sqref="B793:B794">
    <cfRule type="cellIs" dxfId="213" priority="304" stopIfTrue="1" operator="equal">
      <formula>#REF!</formula>
    </cfRule>
  </conditionalFormatting>
  <conditionalFormatting sqref="B793:B794">
    <cfRule type="cellIs" dxfId="212" priority="303" stopIfTrue="1" operator="equal">
      <formula>#REF!</formula>
    </cfRule>
  </conditionalFormatting>
  <conditionalFormatting sqref="B793:B794">
    <cfRule type="cellIs" dxfId="211" priority="302" stopIfTrue="1" operator="equal">
      <formula>#REF!</formula>
    </cfRule>
  </conditionalFormatting>
  <conditionalFormatting sqref="B793:B794">
    <cfRule type="cellIs" dxfId="210" priority="301" stopIfTrue="1" operator="equal">
      <formula>#REF!</formula>
    </cfRule>
  </conditionalFormatting>
  <conditionalFormatting sqref="B793:B794">
    <cfRule type="cellIs" dxfId="209" priority="300" stopIfTrue="1" operator="equal">
      <formula>#REF!</formula>
    </cfRule>
  </conditionalFormatting>
  <conditionalFormatting sqref="B793:B794">
    <cfRule type="cellIs" dxfId="208" priority="299" stopIfTrue="1" operator="equal">
      <formula>#REF!</formula>
    </cfRule>
  </conditionalFormatting>
  <conditionalFormatting sqref="B793:B794">
    <cfRule type="cellIs" dxfId="207" priority="298" stopIfTrue="1" operator="equal">
      <formula>#REF!</formula>
    </cfRule>
  </conditionalFormatting>
  <conditionalFormatting sqref="B793:B794">
    <cfRule type="cellIs" dxfId="206" priority="297" stopIfTrue="1" operator="equal">
      <formula>#REF!</formula>
    </cfRule>
  </conditionalFormatting>
  <conditionalFormatting sqref="B793:B794">
    <cfRule type="cellIs" dxfId="205" priority="296" stopIfTrue="1" operator="equal">
      <formula>#REF!</formula>
    </cfRule>
  </conditionalFormatting>
  <conditionalFormatting sqref="B793:B794">
    <cfRule type="cellIs" dxfId="204" priority="295" stopIfTrue="1" operator="equal">
      <formula>#REF!</formula>
    </cfRule>
  </conditionalFormatting>
  <conditionalFormatting sqref="B793:B794">
    <cfRule type="cellIs" dxfId="203" priority="294" stopIfTrue="1" operator="equal">
      <formula>#REF!</formula>
    </cfRule>
  </conditionalFormatting>
  <conditionalFormatting sqref="B793:B794">
    <cfRule type="cellIs" dxfId="202" priority="293" stopIfTrue="1" operator="equal">
      <formula>#REF!</formula>
    </cfRule>
  </conditionalFormatting>
  <conditionalFormatting sqref="B793:B794">
    <cfRule type="cellIs" dxfId="201" priority="292" stopIfTrue="1" operator="equal">
      <formula>#REF!</formula>
    </cfRule>
  </conditionalFormatting>
  <conditionalFormatting sqref="B793:B794">
    <cfRule type="cellIs" dxfId="200" priority="291" stopIfTrue="1" operator="equal">
      <formula>#REF!</formula>
    </cfRule>
  </conditionalFormatting>
  <conditionalFormatting sqref="B793:B794">
    <cfRule type="cellIs" dxfId="199" priority="290" stopIfTrue="1" operator="equal">
      <formula>#REF!</formula>
    </cfRule>
  </conditionalFormatting>
  <conditionalFormatting sqref="B793:B794">
    <cfRule type="cellIs" dxfId="198" priority="289" stopIfTrue="1" operator="equal">
      <formula>#REF!</formula>
    </cfRule>
  </conditionalFormatting>
  <conditionalFormatting sqref="J793:J794 B793:B794">
    <cfRule type="cellIs" dxfId="197" priority="288" stopIfTrue="1" operator="equal">
      <formula>#REF!</formula>
    </cfRule>
  </conditionalFormatting>
  <conditionalFormatting sqref="B793:B794">
    <cfRule type="cellIs" dxfId="196" priority="287" stopIfTrue="1" operator="equal">
      <formula>#REF!</formula>
    </cfRule>
  </conditionalFormatting>
  <conditionalFormatting sqref="J793:J794">
    <cfRule type="cellIs" dxfId="195" priority="286" stopIfTrue="1" operator="equal">
      <formula>#REF!</formula>
    </cfRule>
  </conditionalFormatting>
  <conditionalFormatting sqref="B793:B794">
    <cfRule type="cellIs" dxfId="194" priority="285" stopIfTrue="1" operator="equal">
      <formula>#REF!</formula>
    </cfRule>
  </conditionalFormatting>
  <conditionalFormatting sqref="B793:B794">
    <cfRule type="cellIs" dxfId="193" priority="284" stopIfTrue="1" operator="equal">
      <formula>#REF!</formula>
    </cfRule>
  </conditionalFormatting>
  <conditionalFormatting sqref="B793:B794">
    <cfRule type="cellIs" dxfId="192" priority="283" stopIfTrue="1" operator="equal">
      <formula>#REF!</formula>
    </cfRule>
  </conditionalFormatting>
  <conditionalFormatting sqref="B793:B794">
    <cfRule type="cellIs" dxfId="191" priority="282" stopIfTrue="1" operator="equal">
      <formula>#REF!</formula>
    </cfRule>
  </conditionalFormatting>
  <conditionalFormatting sqref="B793:B794">
    <cfRule type="cellIs" dxfId="190" priority="281" stopIfTrue="1" operator="equal">
      <formula>#REF!</formula>
    </cfRule>
  </conditionalFormatting>
  <conditionalFormatting sqref="B793:B794">
    <cfRule type="cellIs" dxfId="189" priority="280" stopIfTrue="1" operator="equal">
      <formula>#REF!</formula>
    </cfRule>
  </conditionalFormatting>
  <conditionalFormatting sqref="B793:B794">
    <cfRule type="cellIs" dxfId="188" priority="279" stopIfTrue="1" operator="equal">
      <formula>#REF!</formula>
    </cfRule>
  </conditionalFormatting>
  <conditionalFormatting sqref="B793:B794">
    <cfRule type="cellIs" dxfId="187" priority="278" stopIfTrue="1" operator="equal">
      <formula>#REF!</formula>
    </cfRule>
  </conditionalFormatting>
  <conditionalFormatting sqref="B793:B794">
    <cfRule type="cellIs" dxfId="186" priority="277" stopIfTrue="1" operator="equal">
      <formula>#REF!</formula>
    </cfRule>
  </conditionalFormatting>
  <conditionalFormatting sqref="B793:B794">
    <cfRule type="cellIs" dxfId="185" priority="276" stopIfTrue="1" operator="equal">
      <formula>#REF!</formula>
    </cfRule>
  </conditionalFormatting>
  <conditionalFormatting sqref="B793:B794">
    <cfRule type="cellIs" dxfId="184" priority="275" stopIfTrue="1" operator="equal">
      <formula>#REF!</formula>
    </cfRule>
  </conditionalFormatting>
  <conditionalFormatting sqref="B793:B794">
    <cfRule type="cellIs" dxfId="183" priority="274" stopIfTrue="1" operator="equal">
      <formula>#REF!</formula>
    </cfRule>
  </conditionalFormatting>
  <conditionalFormatting sqref="B793:B794">
    <cfRule type="cellIs" dxfId="182" priority="273" stopIfTrue="1" operator="equal">
      <formula>#REF!</formula>
    </cfRule>
  </conditionalFormatting>
  <conditionalFormatting sqref="B793:B794">
    <cfRule type="cellIs" dxfId="181" priority="272" stopIfTrue="1" operator="equal">
      <formula>#REF!</formula>
    </cfRule>
  </conditionalFormatting>
  <conditionalFormatting sqref="B793:B794">
    <cfRule type="cellIs" dxfId="180" priority="271" stopIfTrue="1" operator="equal">
      <formula>#REF!</formula>
    </cfRule>
  </conditionalFormatting>
  <conditionalFormatting sqref="B793:B794">
    <cfRule type="cellIs" dxfId="179" priority="270" stopIfTrue="1" operator="equal">
      <formula>#REF!</formula>
    </cfRule>
  </conditionalFormatting>
  <conditionalFormatting sqref="A793:A794">
    <cfRule type="cellIs" dxfId="178" priority="269" stopIfTrue="1" operator="equal">
      <formula>#REF!</formula>
    </cfRule>
  </conditionalFormatting>
  <conditionalFormatting sqref="B793:B794">
    <cfRule type="cellIs" dxfId="177" priority="268" stopIfTrue="1" operator="equal">
      <formula>#REF!</formula>
    </cfRule>
  </conditionalFormatting>
  <conditionalFormatting sqref="B793:B794">
    <cfRule type="cellIs" dxfId="176" priority="267" stopIfTrue="1" operator="equal">
      <formula>#REF!</formula>
    </cfRule>
  </conditionalFormatting>
  <conditionalFormatting sqref="B793:B794">
    <cfRule type="cellIs" dxfId="175" priority="266" stopIfTrue="1" operator="equal">
      <formula>B62456</formula>
    </cfRule>
  </conditionalFormatting>
  <conditionalFormatting sqref="B793:B794">
    <cfRule type="cellIs" dxfId="174" priority="265" stopIfTrue="1" operator="equal">
      <formula>B62467</formula>
    </cfRule>
  </conditionalFormatting>
  <conditionalFormatting sqref="B793:B794">
    <cfRule type="cellIs" dxfId="173" priority="264" stopIfTrue="1" operator="equal">
      <formula>B62436</formula>
    </cfRule>
  </conditionalFormatting>
  <conditionalFormatting sqref="B793:B794 B267:B268 B246 B393 B688:B689">
    <cfRule type="cellIs" dxfId="172" priority="263" stopIfTrue="1" operator="equal">
      <formula>B61897</formula>
    </cfRule>
  </conditionalFormatting>
  <conditionalFormatting sqref="B793:B794">
    <cfRule type="cellIs" dxfId="171" priority="262" stopIfTrue="1" operator="equal">
      <formula>B62439</formula>
    </cfRule>
  </conditionalFormatting>
  <conditionalFormatting sqref="B793:B794">
    <cfRule type="cellIs" dxfId="170" priority="261" stopIfTrue="1" operator="equal">
      <formula>B62432</formula>
    </cfRule>
  </conditionalFormatting>
  <conditionalFormatting sqref="B793:B794">
    <cfRule type="cellIs" dxfId="169" priority="260" stopIfTrue="1" operator="equal">
      <formula>B63063</formula>
    </cfRule>
  </conditionalFormatting>
  <conditionalFormatting sqref="B793:B794">
    <cfRule type="cellIs" dxfId="168" priority="259" stopIfTrue="1" operator="equal">
      <formula>B63143</formula>
    </cfRule>
  </conditionalFormatting>
  <conditionalFormatting sqref="B793:B794">
    <cfRule type="cellIs" dxfId="167" priority="258" stopIfTrue="1" operator="equal">
      <formula>B63112</formula>
    </cfRule>
  </conditionalFormatting>
  <conditionalFormatting sqref="B793:B794">
    <cfRule type="cellIs" dxfId="166" priority="257" stopIfTrue="1" operator="equal">
      <formula>B63108</formula>
    </cfRule>
  </conditionalFormatting>
  <conditionalFormatting sqref="B793:B794">
    <cfRule type="cellIs" dxfId="165" priority="256" stopIfTrue="1" operator="equal">
      <formula>B63142</formula>
    </cfRule>
  </conditionalFormatting>
  <conditionalFormatting sqref="B793:B794">
    <cfRule type="cellIs" dxfId="164" priority="255" stopIfTrue="1" operator="equal">
      <formula>B63132</formula>
    </cfRule>
  </conditionalFormatting>
  <conditionalFormatting sqref="B793:B794">
    <cfRule type="cellIs" dxfId="163" priority="254" stopIfTrue="1" operator="equal">
      <formula>B63115</formula>
    </cfRule>
  </conditionalFormatting>
  <conditionalFormatting sqref="B793:B794">
    <cfRule type="cellIs" dxfId="162" priority="253" stopIfTrue="1" operator="equal">
      <formula>B63120</formula>
    </cfRule>
  </conditionalFormatting>
  <conditionalFormatting sqref="B793:B794">
    <cfRule type="cellIs" dxfId="161" priority="252" stopIfTrue="1" operator="equal">
      <formula>B63092</formula>
    </cfRule>
  </conditionalFormatting>
  <conditionalFormatting sqref="B793:B794">
    <cfRule type="cellIs" dxfId="160" priority="251" stopIfTrue="1" operator="equal">
      <formula>B62387</formula>
    </cfRule>
  </conditionalFormatting>
  <conditionalFormatting sqref="B793:B794">
    <cfRule type="cellIs" dxfId="159" priority="250" stopIfTrue="1" operator="equal">
      <formula>B62416</formula>
    </cfRule>
  </conditionalFormatting>
  <conditionalFormatting sqref="B793:B794">
    <cfRule type="cellIs" dxfId="158" priority="249" stopIfTrue="1" operator="equal">
      <formula>#REF!</formula>
    </cfRule>
  </conditionalFormatting>
  <conditionalFormatting sqref="B798">
    <cfRule type="cellIs" dxfId="157" priority="248" stopIfTrue="1" operator="equal">
      <formula>#REF!</formula>
    </cfRule>
  </conditionalFormatting>
  <conditionalFormatting sqref="B789:B792">
    <cfRule type="cellIs" dxfId="156" priority="247" stopIfTrue="1" operator="equal">
      <formula>B62793</formula>
    </cfRule>
  </conditionalFormatting>
  <conditionalFormatting sqref="B789:B792">
    <cfRule type="cellIs" dxfId="155" priority="246" stopIfTrue="1" operator="equal">
      <formula>B62558</formula>
    </cfRule>
  </conditionalFormatting>
  <conditionalFormatting sqref="B789:B792">
    <cfRule type="cellIs" dxfId="154" priority="245" stopIfTrue="1" operator="equal">
      <formula>B62782</formula>
    </cfRule>
  </conditionalFormatting>
  <conditionalFormatting sqref="B795:B800">
    <cfRule type="cellIs" dxfId="153" priority="244" stopIfTrue="1" operator="equal">
      <formula>B62799</formula>
    </cfRule>
  </conditionalFormatting>
  <conditionalFormatting sqref="B801:B804">
    <cfRule type="cellIs" dxfId="152" priority="243" stopIfTrue="1" operator="equal">
      <formula>B62558</formula>
    </cfRule>
  </conditionalFormatting>
  <conditionalFormatting sqref="B789:B792">
    <cfRule type="cellIs" dxfId="151" priority="242" stopIfTrue="1" operator="equal">
      <formula>B62587</formula>
    </cfRule>
  </conditionalFormatting>
  <conditionalFormatting sqref="B801:B804">
    <cfRule type="cellIs" dxfId="150" priority="241" stopIfTrue="1" operator="equal">
      <formula>B62587</formula>
    </cfRule>
  </conditionalFormatting>
  <conditionalFormatting sqref="B801:B804">
    <cfRule type="cellIs" dxfId="149" priority="240" stopIfTrue="1" operator="equal">
      <formula>B62638</formula>
    </cfRule>
  </conditionalFormatting>
  <conditionalFormatting sqref="B801:B804">
    <cfRule type="cellIs" dxfId="148" priority="239" stopIfTrue="1" operator="equal">
      <formula>B62713</formula>
    </cfRule>
  </conditionalFormatting>
  <conditionalFormatting sqref="B801:B804">
    <cfRule type="cellIs" dxfId="147" priority="238" stopIfTrue="1" operator="equal">
      <formula>B62793</formula>
    </cfRule>
  </conditionalFormatting>
  <conditionalFormatting sqref="B801:B804">
    <cfRule type="cellIs" dxfId="146" priority="237" stopIfTrue="1" operator="equal">
      <formula>B62789</formula>
    </cfRule>
  </conditionalFormatting>
  <conditionalFormatting sqref="B801:B804">
    <cfRule type="cellIs" dxfId="145" priority="236" stopIfTrue="1" operator="equal">
      <formula>B62637</formula>
    </cfRule>
  </conditionalFormatting>
  <conditionalFormatting sqref="B801:B804">
    <cfRule type="cellIs" dxfId="144" priority="235" stopIfTrue="1" operator="equal">
      <formula>B62615</formula>
    </cfRule>
  </conditionalFormatting>
  <conditionalFormatting sqref="B805:B806">
    <cfRule type="cellIs" dxfId="143" priority="211" stopIfTrue="1" operator="equal">
      <formula>#REF!</formula>
    </cfRule>
  </conditionalFormatting>
  <conditionalFormatting sqref="B805:B806">
    <cfRule type="cellIs" dxfId="142" priority="210" stopIfTrue="1" operator="equal">
      <formula>#REF!</formula>
    </cfRule>
  </conditionalFormatting>
  <conditionalFormatting sqref="B805:B806">
    <cfRule type="cellIs" dxfId="141" priority="163" stopIfTrue="1" operator="equal">
      <formula>B62481</formula>
    </cfRule>
  </conditionalFormatting>
  <conditionalFormatting sqref="B805:B806">
    <cfRule type="cellIs" dxfId="140" priority="162" stopIfTrue="1" operator="equal">
      <formula>#REF!</formula>
    </cfRule>
  </conditionalFormatting>
  <conditionalFormatting sqref="B805:B806">
    <cfRule type="cellIs" dxfId="139" priority="161" stopIfTrue="1" operator="equal">
      <formula>#REF!</formula>
    </cfRule>
  </conditionalFormatting>
  <conditionalFormatting sqref="B805:B806">
    <cfRule type="cellIs" dxfId="138" priority="160" stopIfTrue="1" operator="equal">
      <formula>#REF!</formula>
    </cfRule>
  </conditionalFormatting>
  <conditionalFormatting sqref="B805:B806">
    <cfRule type="cellIs" dxfId="137" priority="159" stopIfTrue="1" operator="equal">
      <formula>#REF!</formula>
    </cfRule>
  </conditionalFormatting>
  <conditionalFormatting sqref="B805:B806">
    <cfRule type="cellIs" dxfId="136" priority="158" stopIfTrue="1" operator="equal">
      <formula>#REF!</formula>
    </cfRule>
  </conditionalFormatting>
  <conditionalFormatting sqref="B805:B806">
    <cfRule type="cellIs" dxfId="135" priority="157" stopIfTrue="1" operator="equal">
      <formula>#REF!</formula>
    </cfRule>
  </conditionalFormatting>
  <conditionalFormatting sqref="B805:B806">
    <cfRule type="cellIs" dxfId="134" priority="156" stopIfTrue="1" operator="equal">
      <formula>#REF!</formula>
    </cfRule>
  </conditionalFormatting>
  <conditionalFormatting sqref="B805:B806">
    <cfRule type="cellIs" dxfId="133" priority="155" stopIfTrue="1" operator="equal">
      <formula>#REF!</formula>
    </cfRule>
  </conditionalFormatting>
  <conditionalFormatting sqref="B805:B806">
    <cfRule type="cellIs" dxfId="132" priority="154" stopIfTrue="1" operator="equal">
      <formula>#REF!</formula>
    </cfRule>
  </conditionalFormatting>
  <conditionalFormatting sqref="B805:B806">
    <cfRule type="cellIs" dxfId="131" priority="153" stopIfTrue="1" operator="equal">
      <formula>#REF!</formula>
    </cfRule>
  </conditionalFormatting>
  <conditionalFormatting sqref="B805:B806">
    <cfRule type="cellIs" dxfId="130" priority="152" stopIfTrue="1" operator="equal">
      <formula>#REF!</formula>
    </cfRule>
  </conditionalFormatting>
  <conditionalFormatting sqref="B805:B806">
    <cfRule type="cellIs" dxfId="129" priority="151" stopIfTrue="1" operator="equal">
      <formula>#REF!</formula>
    </cfRule>
  </conditionalFormatting>
  <conditionalFormatting sqref="B805:B806">
    <cfRule type="cellIs" dxfId="128" priority="150" stopIfTrue="1" operator="equal">
      <formula>#REF!</formula>
    </cfRule>
  </conditionalFormatting>
  <conditionalFormatting sqref="B805:B806">
    <cfRule type="cellIs" dxfId="127" priority="149" stopIfTrue="1" operator="equal">
      <formula>#REF!</formula>
    </cfRule>
  </conditionalFormatting>
  <conditionalFormatting sqref="B805:B806">
    <cfRule type="cellIs" dxfId="126" priority="148" stopIfTrue="1" operator="equal">
      <formula>#REF!</formula>
    </cfRule>
  </conditionalFormatting>
  <conditionalFormatting sqref="B805:B806">
    <cfRule type="cellIs" dxfId="125" priority="147" stopIfTrue="1" operator="equal">
      <formula>#REF!</formula>
    </cfRule>
  </conditionalFormatting>
  <conditionalFormatting sqref="B805:B806">
    <cfRule type="cellIs" dxfId="124" priority="146" stopIfTrue="1" operator="equal">
      <formula>#REF!</formula>
    </cfRule>
  </conditionalFormatting>
  <conditionalFormatting sqref="B805:B806">
    <cfRule type="cellIs" dxfId="123" priority="145" stopIfTrue="1" operator="equal">
      <formula>#REF!</formula>
    </cfRule>
  </conditionalFormatting>
  <conditionalFormatting sqref="B805:B806">
    <cfRule type="cellIs" dxfId="122" priority="144" stopIfTrue="1" operator="equal">
      <formula>#REF!</formula>
    </cfRule>
  </conditionalFormatting>
  <conditionalFormatting sqref="B805:B806">
    <cfRule type="cellIs" dxfId="121" priority="143" stopIfTrue="1" operator="equal">
      <formula>#REF!</formula>
    </cfRule>
  </conditionalFormatting>
  <conditionalFormatting sqref="B805:B806">
    <cfRule type="cellIs" dxfId="120" priority="142" stopIfTrue="1" operator="equal">
      <formula>#REF!</formula>
    </cfRule>
  </conditionalFormatting>
  <conditionalFormatting sqref="B805:B806">
    <cfRule type="cellIs" dxfId="119" priority="141" stopIfTrue="1" operator="equal">
      <formula>#REF!</formula>
    </cfRule>
  </conditionalFormatting>
  <conditionalFormatting sqref="B805:B806">
    <cfRule type="cellIs" dxfId="118" priority="140" stopIfTrue="1" operator="equal">
      <formula>#REF!</formula>
    </cfRule>
  </conditionalFormatting>
  <conditionalFormatting sqref="B805:B806">
    <cfRule type="cellIs" dxfId="117" priority="139" stopIfTrue="1" operator="equal">
      <formula>#REF!</formula>
    </cfRule>
  </conditionalFormatting>
  <conditionalFormatting sqref="B805:B806">
    <cfRule type="cellIs" dxfId="116" priority="138" stopIfTrue="1" operator="equal">
      <formula>#REF!</formula>
    </cfRule>
  </conditionalFormatting>
  <conditionalFormatting sqref="B805:B806">
    <cfRule type="cellIs" dxfId="115" priority="137" stopIfTrue="1" operator="equal">
      <formula>#REF!</formula>
    </cfRule>
  </conditionalFormatting>
  <conditionalFormatting sqref="B805:B806">
    <cfRule type="cellIs" dxfId="114" priority="136" stopIfTrue="1" operator="equal">
      <formula>#REF!</formula>
    </cfRule>
  </conditionalFormatting>
  <conditionalFormatting sqref="B805:B806">
    <cfRule type="cellIs" dxfId="113" priority="135" stopIfTrue="1" operator="equal">
      <formula>#REF!</formula>
    </cfRule>
  </conditionalFormatting>
  <conditionalFormatting sqref="B805:B806">
    <cfRule type="cellIs" dxfId="112" priority="134" stopIfTrue="1" operator="equal">
      <formula>#REF!</formula>
    </cfRule>
  </conditionalFormatting>
  <conditionalFormatting sqref="B805:B806">
    <cfRule type="cellIs" dxfId="111" priority="133" stopIfTrue="1" operator="equal">
      <formula>#REF!</formula>
    </cfRule>
  </conditionalFormatting>
  <conditionalFormatting sqref="J805:J806 B805:B806">
    <cfRule type="cellIs" dxfId="110" priority="132" stopIfTrue="1" operator="equal">
      <formula>#REF!</formula>
    </cfRule>
  </conditionalFormatting>
  <conditionalFormatting sqref="B805:B806">
    <cfRule type="cellIs" dxfId="109" priority="131" stopIfTrue="1" operator="equal">
      <formula>#REF!</formula>
    </cfRule>
  </conditionalFormatting>
  <conditionalFormatting sqref="J805:J806">
    <cfRule type="cellIs" dxfId="108" priority="130" stopIfTrue="1" operator="equal">
      <formula>#REF!</formula>
    </cfRule>
  </conditionalFormatting>
  <conditionalFormatting sqref="B805:B806">
    <cfRule type="cellIs" dxfId="107" priority="129" stopIfTrue="1" operator="equal">
      <formula>#REF!</formula>
    </cfRule>
  </conditionalFormatting>
  <conditionalFormatting sqref="B805:B806">
    <cfRule type="cellIs" dxfId="106" priority="128" stopIfTrue="1" operator="equal">
      <formula>#REF!</formula>
    </cfRule>
  </conditionalFormatting>
  <conditionalFormatting sqref="B805:B806">
    <cfRule type="cellIs" dxfId="105" priority="127" stopIfTrue="1" operator="equal">
      <formula>#REF!</formula>
    </cfRule>
  </conditionalFormatting>
  <conditionalFormatting sqref="B805:B806">
    <cfRule type="cellIs" dxfId="104" priority="126" stopIfTrue="1" operator="equal">
      <formula>#REF!</formula>
    </cfRule>
  </conditionalFormatting>
  <conditionalFormatting sqref="B805:B806">
    <cfRule type="cellIs" dxfId="103" priority="125" stopIfTrue="1" operator="equal">
      <formula>#REF!</formula>
    </cfRule>
  </conditionalFormatting>
  <conditionalFormatting sqref="B805:B806">
    <cfRule type="cellIs" dxfId="102" priority="124" stopIfTrue="1" operator="equal">
      <formula>#REF!</formula>
    </cfRule>
  </conditionalFormatting>
  <conditionalFormatting sqref="B805:B806">
    <cfRule type="cellIs" dxfId="101" priority="123" stopIfTrue="1" operator="equal">
      <formula>#REF!</formula>
    </cfRule>
  </conditionalFormatting>
  <conditionalFormatting sqref="B805:B806">
    <cfRule type="cellIs" dxfId="100" priority="122" stopIfTrue="1" operator="equal">
      <formula>#REF!</formula>
    </cfRule>
  </conditionalFormatting>
  <conditionalFormatting sqref="B805:B806">
    <cfRule type="cellIs" dxfId="99" priority="121" stopIfTrue="1" operator="equal">
      <formula>#REF!</formula>
    </cfRule>
  </conditionalFormatting>
  <conditionalFormatting sqref="B805:B806">
    <cfRule type="cellIs" dxfId="98" priority="120" stopIfTrue="1" operator="equal">
      <formula>#REF!</formula>
    </cfRule>
  </conditionalFormatting>
  <conditionalFormatting sqref="B805:B806">
    <cfRule type="cellIs" dxfId="97" priority="119" stopIfTrue="1" operator="equal">
      <formula>#REF!</formula>
    </cfRule>
  </conditionalFormatting>
  <conditionalFormatting sqref="B805:B806">
    <cfRule type="cellIs" dxfId="96" priority="118" stopIfTrue="1" operator="equal">
      <formula>#REF!</formula>
    </cfRule>
  </conditionalFormatting>
  <conditionalFormatting sqref="B805:B806">
    <cfRule type="cellIs" dxfId="95" priority="117" stopIfTrue="1" operator="equal">
      <formula>#REF!</formula>
    </cfRule>
  </conditionalFormatting>
  <conditionalFormatting sqref="B805:B806">
    <cfRule type="cellIs" dxfId="94" priority="116" stopIfTrue="1" operator="equal">
      <formula>#REF!</formula>
    </cfRule>
  </conditionalFormatting>
  <conditionalFormatting sqref="B805:B806">
    <cfRule type="cellIs" dxfId="93" priority="115" stopIfTrue="1" operator="equal">
      <formula>#REF!</formula>
    </cfRule>
  </conditionalFormatting>
  <conditionalFormatting sqref="B805:B806">
    <cfRule type="cellIs" dxfId="92" priority="114" stopIfTrue="1" operator="equal">
      <formula>#REF!</formula>
    </cfRule>
  </conditionalFormatting>
  <conditionalFormatting sqref="A805:A806">
    <cfRule type="cellIs" dxfId="91" priority="113" stopIfTrue="1" operator="equal">
      <formula>#REF!</formula>
    </cfRule>
  </conditionalFormatting>
  <conditionalFormatting sqref="B805:B806">
    <cfRule type="cellIs" dxfId="90" priority="112" stopIfTrue="1" operator="equal">
      <formula>#REF!</formula>
    </cfRule>
  </conditionalFormatting>
  <conditionalFormatting sqref="B805:B806">
    <cfRule type="cellIs" dxfId="89" priority="111" stopIfTrue="1" operator="equal">
      <formula>#REF!</formula>
    </cfRule>
  </conditionalFormatting>
  <conditionalFormatting sqref="B805:B806">
    <cfRule type="cellIs" dxfId="88" priority="110" stopIfTrue="1" operator="equal">
      <formula>B62471</formula>
    </cfRule>
  </conditionalFormatting>
  <conditionalFormatting sqref="B805:B806">
    <cfRule type="cellIs" dxfId="87" priority="109" stopIfTrue="1" operator="equal">
      <formula>B62482</formula>
    </cfRule>
  </conditionalFormatting>
  <conditionalFormatting sqref="B805:B806">
    <cfRule type="cellIs" dxfId="86" priority="108" stopIfTrue="1" operator="equal">
      <formula>B62451</formula>
    </cfRule>
  </conditionalFormatting>
  <conditionalFormatting sqref="B805:B806">
    <cfRule type="cellIs" dxfId="85" priority="107" stopIfTrue="1" operator="equal">
      <formula>B62459</formula>
    </cfRule>
  </conditionalFormatting>
  <conditionalFormatting sqref="B805:B806">
    <cfRule type="cellIs" dxfId="84" priority="106" stopIfTrue="1" operator="equal">
      <formula>B62454</formula>
    </cfRule>
  </conditionalFormatting>
  <conditionalFormatting sqref="B805:B806">
    <cfRule type="cellIs" dxfId="83" priority="105" stopIfTrue="1" operator="equal">
      <formula>B62447</formula>
    </cfRule>
  </conditionalFormatting>
  <conditionalFormatting sqref="B805:B806">
    <cfRule type="cellIs" dxfId="82" priority="104" stopIfTrue="1" operator="equal">
      <formula>B63078</formula>
    </cfRule>
  </conditionalFormatting>
  <conditionalFormatting sqref="B805:B806">
    <cfRule type="cellIs" dxfId="81" priority="103" stopIfTrue="1" operator="equal">
      <formula>B63158</formula>
    </cfRule>
  </conditionalFormatting>
  <conditionalFormatting sqref="B805:B806">
    <cfRule type="cellIs" dxfId="80" priority="102" stopIfTrue="1" operator="equal">
      <formula>B63127</formula>
    </cfRule>
  </conditionalFormatting>
  <conditionalFormatting sqref="B805:B806">
    <cfRule type="cellIs" dxfId="79" priority="101" stopIfTrue="1" operator="equal">
      <formula>B63123</formula>
    </cfRule>
  </conditionalFormatting>
  <conditionalFormatting sqref="B805:B806">
    <cfRule type="cellIs" dxfId="78" priority="100" stopIfTrue="1" operator="equal">
      <formula>B63157</formula>
    </cfRule>
  </conditionalFormatting>
  <conditionalFormatting sqref="B805:B806">
    <cfRule type="cellIs" dxfId="77" priority="99" stopIfTrue="1" operator="equal">
      <formula>B63147</formula>
    </cfRule>
  </conditionalFormatting>
  <conditionalFormatting sqref="B805:B806">
    <cfRule type="cellIs" dxfId="76" priority="98" stopIfTrue="1" operator="equal">
      <formula>B63130</formula>
    </cfRule>
  </conditionalFormatting>
  <conditionalFormatting sqref="B805:B806">
    <cfRule type="cellIs" dxfId="75" priority="97" stopIfTrue="1" operator="equal">
      <formula>B63135</formula>
    </cfRule>
  </conditionalFormatting>
  <conditionalFormatting sqref="B805:B806">
    <cfRule type="cellIs" dxfId="74" priority="96" stopIfTrue="1" operator="equal">
      <formula>B63107</formula>
    </cfRule>
  </conditionalFormatting>
  <conditionalFormatting sqref="B805:B806">
    <cfRule type="cellIs" dxfId="73" priority="95" stopIfTrue="1" operator="equal">
      <formula>B62402</formula>
    </cfRule>
  </conditionalFormatting>
  <conditionalFormatting sqref="B805:B806">
    <cfRule type="cellIs" dxfId="72" priority="94" stopIfTrue="1" operator="equal">
      <formula>B62431</formula>
    </cfRule>
  </conditionalFormatting>
  <conditionalFormatting sqref="B805:B806">
    <cfRule type="cellIs" dxfId="71" priority="93" stopIfTrue="1" operator="equal">
      <formula>#REF!</formula>
    </cfRule>
  </conditionalFormatting>
  <conditionalFormatting sqref="B801:B804 B807:B809">
    <cfRule type="cellIs" dxfId="70" priority="92" stopIfTrue="1" operator="equal">
      <formula>B62738</formula>
    </cfRule>
  </conditionalFormatting>
  <conditionalFormatting sqref="B801:B804">
    <cfRule type="cellIs" dxfId="69" priority="91" stopIfTrue="1" operator="equal">
      <formula>B62709</formula>
    </cfRule>
  </conditionalFormatting>
  <conditionalFormatting sqref="B789:B792">
    <cfRule type="cellIs" dxfId="68" priority="90" stopIfTrue="1" operator="equal">
      <formula>B62713</formula>
    </cfRule>
  </conditionalFormatting>
  <conditionalFormatting sqref="B801:B804">
    <cfRule type="cellIs" dxfId="67" priority="89" stopIfTrue="1" operator="equal">
      <formula>B62627</formula>
    </cfRule>
  </conditionalFormatting>
  <conditionalFormatting sqref="B801:B804">
    <cfRule type="cellIs" dxfId="66" priority="88" stopIfTrue="1" operator="equal">
      <formula>B62788</formula>
    </cfRule>
  </conditionalFormatting>
  <conditionalFormatting sqref="B801:B804">
    <cfRule type="cellIs" dxfId="65" priority="87" stopIfTrue="1" operator="equal">
      <formula>B62603</formula>
    </cfRule>
  </conditionalFormatting>
  <conditionalFormatting sqref="B801:B804">
    <cfRule type="cellIs" dxfId="64" priority="86" stopIfTrue="1" operator="equal">
      <formula>B62610</formula>
    </cfRule>
  </conditionalFormatting>
  <conditionalFormatting sqref="B807:B809">
    <cfRule type="cellIs" dxfId="63" priority="85" stopIfTrue="1" operator="equal">
      <formula>B62616</formula>
    </cfRule>
  </conditionalFormatting>
  <conditionalFormatting sqref="B795:B800">
    <cfRule type="cellIs" dxfId="62" priority="84" stopIfTrue="1" operator="equal">
      <formula>B62622</formula>
    </cfRule>
  </conditionalFormatting>
  <conditionalFormatting sqref="B807:B810">
    <cfRule type="cellIs" dxfId="61" priority="83" stopIfTrue="1" operator="equal">
      <formula>B324</formula>
    </cfRule>
  </conditionalFormatting>
  <conditionalFormatting sqref="B807:B809">
    <cfRule type="cellIs" dxfId="60" priority="82" stopIfTrue="1" operator="equal">
      <formula>B62798</formula>
    </cfRule>
  </conditionalFormatting>
  <conditionalFormatting sqref="B807">
    <cfRule type="cellIs" dxfId="59" priority="81" stopIfTrue="1" operator="equal">
      <formula>B330</formula>
    </cfRule>
  </conditionalFormatting>
  <conditionalFormatting sqref="B807:B809">
    <cfRule type="cellIs" dxfId="58" priority="80" stopIfTrue="1" operator="equal">
      <formula>B333</formula>
    </cfRule>
  </conditionalFormatting>
  <conditionalFormatting sqref="B821">
    <cfRule type="cellIs" dxfId="57" priority="79" stopIfTrue="1" operator="equal">
      <formula>B330</formula>
    </cfRule>
  </conditionalFormatting>
  <conditionalFormatting sqref="B821 B810:B814">
    <cfRule type="cellIs" dxfId="56" priority="78" stopIfTrue="1" operator="equal">
      <formula>B62793</formula>
    </cfRule>
  </conditionalFormatting>
  <conditionalFormatting sqref="B810:B814">
    <cfRule type="cellIs" dxfId="55" priority="77" stopIfTrue="1" operator="equal">
      <formula>B62713</formula>
    </cfRule>
  </conditionalFormatting>
  <conditionalFormatting sqref="B801:B804">
    <cfRule type="cellIs" dxfId="54" priority="76" stopIfTrue="1" operator="equal">
      <formula>B62766</formula>
    </cfRule>
  </conditionalFormatting>
  <conditionalFormatting sqref="B807:B809">
    <cfRule type="cellIs" dxfId="53" priority="75" stopIfTrue="1" operator="equal">
      <formula>B62794</formula>
    </cfRule>
  </conditionalFormatting>
  <conditionalFormatting sqref="B807:B809">
    <cfRule type="cellIs" dxfId="52" priority="15" stopIfTrue="1" operator="equal">
      <formula>B62748</formula>
    </cfRule>
  </conditionalFormatting>
  <conditionalFormatting sqref="B789:B792">
    <cfRule type="cellIs" dxfId="51" priority="14" stopIfTrue="1" operator="equal">
      <formula>B62607</formula>
    </cfRule>
  </conditionalFormatting>
  <conditionalFormatting sqref="B789:B792">
    <cfRule type="cellIs" dxfId="50" priority="13" stopIfTrue="1" operator="equal">
      <formula>B62615</formula>
    </cfRule>
  </conditionalFormatting>
  <conditionalFormatting sqref="B593 B711:B712">
    <cfRule type="cellIs" dxfId="49" priority="12" stopIfTrue="1" operator="equal">
      <formula>#REF!</formula>
    </cfRule>
  </conditionalFormatting>
  <conditionalFormatting sqref="B249">
    <cfRule type="cellIs" dxfId="48" priority="11" stopIfTrue="1" operator="equal">
      <formula>B62504</formula>
    </cfRule>
  </conditionalFormatting>
  <conditionalFormatting sqref="B273:B275">
    <cfRule type="cellIs" dxfId="47" priority="10" stopIfTrue="1" operator="equal">
      <formula>B61867</formula>
    </cfRule>
  </conditionalFormatting>
  <conditionalFormatting sqref="B220:B229">
    <cfRule type="cellIs" dxfId="46" priority="9" stopIfTrue="1" operator="equal">
      <formula>B61807</formula>
    </cfRule>
  </conditionalFormatting>
  <conditionalFormatting sqref="B246">
    <cfRule type="cellIs" dxfId="45" priority="8" stopIfTrue="1" operator="equal">
      <formula>B62469</formula>
    </cfRule>
  </conditionalFormatting>
  <conditionalFormatting sqref="B247:B248">
    <cfRule type="cellIs" dxfId="44" priority="7" stopIfTrue="1" operator="equal">
      <formula>B62501</formula>
    </cfRule>
  </conditionalFormatting>
  <conditionalFormatting sqref="B250:B254">
    <cfRule type="cellIs" dxfId="43" priority="5" stopIfTrue="1" operator="equal">
      <formula>B62469</formula>
    </cfRule>
  </conditionalFormatting>
  <conditionalFormatting sqref="B262">
    <cfRule type="cellIs" dxfId="42" priority="4" stopIfTrue="1" operator="equal">
      <formula>B61838</formula>
    </cfRule>
  </conditionalFormatting>
  <conditionalFormatting sqref="B691">
    <cfRule type="cellIs" dxfId="41" priority="2" stopIfTrue="1" operator="equal">
      <formula>#REF!</formula>
    </cfRule>
  </conditionalFormatting>
  <conditionalFormatting sqref="B276:B279">
    <cfRule type="cellIs" dxfId="40" priority="1" stopIfTrue="1" operator="equal">
      <formula>B61917</formula>
    </cfRule>
  </conditionalFormatting>
  <conditionalFormatting sqref="B54">
    <cfRule type="cellIs" dxfId="39" priority="2017" stopIfTrue="1" operator="equal">
      <formula>#REF!</formula>
    </cfRule>
  </conditionalFormatting>
  <conditionalFormatting sqref="B50">
    <cfRule type="cellIs" dxfId="38" priority="2019" stopIfTrue="1" operator="equal">
      <formula>#REF!</formula>
    </cfRule>
  </conditionalFormatting>
  <conditionalFormatting sqref="B555">
    <cfRule type="cellIs" dxfId="37" priority="2022" stopIfTrue="1" operator="equal">
      <formula>#REF!</formula>
    </cfRule>
  </conditionalFormatting>
  <conditionalFormatting sqref="B533:B536">
    <cfRule type="cellIs" dxfId="36" priority="2026" stopIfTrue="1" operator="equal">
      <formula>#REF!</formula>
    </cfRule>
  </conditionalFormatting>
  <conditionalFormatting sqref="B546:B554">
    <cfRule type="cellIs" dxfId="35" priority="2028" stopIfTrue="1" operator="equal">
      <formula>#REF!</formula>
    </cfRule>
  </conditionalFormatting>
  <conditionalFormatting sqref="B606:B611">
    <cfRule type="cellIs" dxfId="34" priority="2029" stopIfTrue="1" operator="equal">
      <formula>B58</formula>
    </cfRule>
  </conditionalFormatting>
  <conditionalFormatting sqref="B557">
    <cfRule type="cellIs" dxfId="33" priority="2038" stopIfTrue="1" operator="equal">
      <formula>B3</formula>
    </cfRule>
  </conditionalFormatting>
  <conditionalFormatting sqref="B556">
    <cfRule type="cellIs" dxfId="32" priority="2043" stopIfTrue="1" operator="equal">
      <formula>C4</formula>
    </cfRule>
  </conditionalFormatting>
  <conditionalFormatting sqref="B230 B262 B538">
    <cfRule type="cellIs" dxfId="31" priority="2044" stopIfTrue="1" operator="equal">
      <formula>#REF!</formula>
    </cfRule>
  </conditionalFormatting>
  <conditionalFormatting sqref="B220:B229">
    <cfRule type="cellIs" dxfId="30" priority="2166" stopIfTrue="1" operator="equal">
      <formula>B61778</formula>
    </cfRule>
  </conditionalFormatting>
  <conditionalFormatting sqref="B267">
    <cfRule type="cellIs" dxfId="29" priority="2180" stopIfTrue="1" operator="equal">
      <formula>#REF!</formula>
    </cfRule>
  </conditionalFormatting>
  <conditionalFormatting sqref="B273">
    <cfRule type="cellIs" dxfId="28" priority="2183" stopIfTrue="1" operator="equal">
      <formula>#REF!</formula>
    </cfRule>
  </conditionalFormatting>
  <conditionalFormatting sqref="B276 B642">
    <cfRule type="cellIs" dxfId="27" priority="2218" stopIfTrue="1" operator="equal">
      <formula>#REF!</formula>
    </cfRule>
  </conditionalFormatting>
  <conditionalFormatting sqref="B751">
    <cfRule type="cellIs" dxfId="26" priority="2625" stopIfTrue="1" operator="equal">
      <formula>B528</formula>
    </cfRule>
  </conditionalFormatting>
  <conditionalFormatting sqref="B230:B231 B279">
    <cfRule type="cellIs" dxfId="25" priority="2626" stopIfTrue="1" operator="equal">
      <formula>B61820</formula>
    </cfRule>
  </conditionalFormatting>
  <conditionalFormatting sqref="B568">
    <cfRule type="cellIs" dxfId="24" priority="2975" stopIfTrue="1" operator="equal">
      <formula>#REF!</formula>
    </cfRule>
  </conditionalFormatting>
  <conditionalFormatting sqref="B264:B266">
    <cfRule type="cellIs" dxfId="23" priority="2977" stopIfTrue="1" operator="equal">
      <formula>B61888</formula>
    </cfRule>
  </conditionalFormatting>
  <conditionalFormatting sqref="B655">
    <cfRule type="cellIs" dxfId="22" priority="2988" stopIfTrue="1" operator="equal">
      <formula>#REF!</formula>
    </cfRule>
  </conditionalFormatting>
  <conditionalFormatting sqref="B664">
    <cfRule type="cellIs" dxfId="21" priority="3337" stopIfTrue="1" operator="equal">
      <formula>B578</formula>
    </cfRule>
  </conditionalFormatting>
  <conditionalFormatting sqref="B665">
    <cfRule type="cellIs" dxfId="20" priority="3339" stopIfTrue="1" operator="equal">
      <formula>#REF!</formula>
    </cfRule>
  </conditionalFormatting>
  <conditionalFormatting sqref="B669">
    <cfRule type="cellIs" dxfId="19" priority="3340" stopIfTrue="1" operator="equal">
      <formula>B578</formula>
    </cfRule>
  </conditionalFormatting>
  <conditionalFormatting sqref="B670">
    <cfRule type="cellIs" dxfId="18" priority="3342" stopIfTrue="1" operator="equal">
      <formula>#REF!</formula>
    </cfRule>
  </conditionalFormatting>
  <conditionalFormatting sqref="B674:B676">
    <cfRule type="cellIs" dxfId="17" priority="3343" stopIfTrue="1" operator="equal">
      <formula>B576</formula>
    </cfRule>
  </conditionalFormatting>
  <conditionalFormatting sqref="B677">
    <cfRule type="cellIs" dxfId="16" priority="3345" stopIfTrue="1" operator="equal">
      <formula>#REF!</formula>
    </cfRule>
  </conditionalFormatting>
  <conditionalFormatting sqref="B630 B641 J806 B652:B653">
    <cfRule type="cellIs" dxfId="15" priority="3357" stopIfTrue="1" operator="equal">
      <formula>#REF!</formula>
    </cfRule>
  </conditionalFormatting>
  <conditionalFormatting sqref="B647">
    <cfRule type="cellIs" dxfId="14" priority="3359" stopIfTrue="1" operator="equal">
      <formula>#REF!</formula>
    </cfRule>
  </conditionalFormatting>
  <conditionalFormatting sqref="B639">
    <cfRule type="cellIs" dxfId="13" priority="3361" stopIfTrue="1" operator="equal">
      <formula>#REF!</formula>
    </cfRule>
  </conditionalFormatting>
  <conditionalFormatting sqref="B638">
    <cfRule type="cellIs" dxfId="12" priority="3363" stopIfTrue="1" operator="equal">
      <formula>#REF!</formula>
    </cfRule>
  </conditionalFormatting>
  <conditionalFormatting sqref="B640">
    <cfRule type="cellIs" dxfId="11" priority="3712" stopIfTrue="1" operator="equal">
      <formula>#REF!</formula>
    </cfRule>
  </conditionalFormatting>
  <conditionalFormatting sqref="B655">
    <cfRule type="cellIs" dxfId="10" priority="3731" stopIfTrue="1" operator="equal">
      <formula>#REF!</formula>
    </cfRule>
  </conditionalFormatting>
  <conditionalFormatting sqref="B807">
    <cfRule type="cellIs" dxfId="9" priority="3732" stopIfTrue="1" operator="equal">
      <formula>#REF!</formula>
    </cfRule>
  </conditionalFormatting>
  <conditionalFormatting sqref="B789:B792">
    <cfRule type="cellIs" dxfId="8" priority="4048" stopIfTrue="1" operator="equal">
      <formula>B62758</formula>
    </cfRule>
  </conditionalFormatting>
  <conditionalFormatting sqref="B789:B792">
    <cfRule type="cellIs" dxfId="7" priority="4212" stopIfTrue="1" operator="equal">
      <formula>B62778</formula>
    </cfRule>
  </conditionalFormatting>
  <conditionalFormatting sqref="B815:B820">
    <cfRule type="cellIs" dxfId="6" priority="4552" stopIfTrue="1" operator="equal">
      <formula>B62786</formula>
    </cfRule>
  </conditionalFormatting>
  <conditionalFormatting sqref="B656">
    <cfRule type="cellIs" dxfId="5" priority="4567" stopIfTrue="1" operator="equal">
      <formula>B640</formula>
    </cfRule>
  </conditionalFormatting>
  <conditionalFormatting sqref="B669:B673">
    <cfRule type="cellIs" dxfId="4" priority="4568" stopIfTrue="1" operator="equal">
      <formula>B594</formula>
    </cfRule>
  </conditionalFormatting>
  <conditionalFormatting sqref="B356:B360 B306:B335">
    <cfRule type="cellIs" dxfId="3" priority="4739" stopIfTrue="1" operator="equal">
      <formula>B61989</formula>
    </cfRule>
  </conditionalFormatting>
  <conditionalFormatting sqref="B420:B423">
    <cfRule type="cellIs" dxfId="2" priority="4885" stopIfTrue="1" operator="equal">
      <formula>B62094</formula>
    </cfRule>
  </conditionalFormatting>
  <conditionalFormatting sqref="B393">
    <cfRule type="cellIs" dxfId="1" priority="4933" stopIfTrue="1" operator="equal">
      <formula>B61975</formula>
    </cfRule>
  </conditionalFormatting>
  <conditionalFormatting sqref="B652:B654">
    <cfRule type="cellIs" dxfId="0" priority="4935" stopIfTrue="1" operator="equal">
      <formula>B576</formula>
    </cfRule>
  </conditionalFormatting>
  <pageMargins left="0.39370078740157483" right="0.39370078740157483" top="0" bottom="0.59055118110236227" header="0.11811023622047245" footer="0.51181102362204722"/>
  <pageSetup paperSize="9" scale="92" orientation="portrait" useFirstPageNumber="1" horizontalDpi="1200" verticalDpi="1200" r:id="rId1"/>
  <headerFooter alignWithMargins="0">
    <oddHeader xml:space="preserve">&amp;L&amp;"Arial,Italic"&amp;9 &amp;R
</oddHeader>
    <oddFooter>&amp;R&amp;P/&amp;N</oddFooter>
  </headerFooter>
  <rowBreaks count="11" manualBreakCount="11">
    <brk id="62" min="1" max="7" man="1"/>
    <brk id="218" max="16383" man="1"/>
    <brk id="277" min="1" max="6" man="1"/>
    <brk id="341" min="1" max="6" man="1"/>
    <brk id="468" min="1" max="6" man="1"/>
    <brk id="529" max="16383" man="1"/>
    <brk id="650" min="1" max="6" man="1"/>
    <brk id="713" min="1" max="6" man="1"/>
    <brk id="750" max="16383" man="1"/>
    <brk id="785" max="16383" man="1"/>
    <brk id="83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EAD79-4E0F-4B51-AB74-C19239BF8AF4}">
  <dimension ref="A1:G887"/>
  <sheetViews>
    <sheetView showZeros="0" view="pageLayout" topLeftCell="A750" zoomScaleNormal="150" zoomScaleSheetLayoutView="150" workbookViewId="0">
      <selection activeCell="C763" sqref="C763"/>
    </sheetView>
  </sheetViews>
  <sheetFormatPr defaultRowHeight="12.75"/>
  <cols>
    <col min="1" max="1" width="5.7109375" style="698" customWidth="1"/>
    <col min="2" max="2" width="40.7109375" style="692" customWidth="1"/>
    <col min="3" max="3" width="5.7109375" style="693" customWidth="1"/>
    <col min="4" max="4" width="9" style="694" customWidth="1"/>
    <col min="5" max="5" width="12.28515625" style="694" customWidth="1"/>
    <col min="6" max="6" width="13.7109375" style="694" customWidth="1"/>
    <col min="7" max="256" width="9.140625" style="693"/>
    <col min="257" max="257" width="5.7109375" style="693" customWidth="1"/>
    <col min="258" max="258" width="40.7109375" style="693" customWidth="1"/>
    <col min="259" max="259" width="5.7109375" style="693" customWidth="1"/>
    <col min="260" max="260" width="9" style="693" customWidth="1"/>
    <col min="261" max="261" width="12.28515625" style="693" customWidth="1"/>
    <col min="262" max="262" width="13.7109375" style="693" customWidth="1"/>
    <col min="263" max="512" width="9.140625" style="693"/>
    <col min="513" max="513" width="5.7109375" style="693" customWidth="1"/>
    <col min="514" max="514" width="40.7109375" style="693" customWidth="1"/>
    <col min="515" max="515" width="5.7109375" style="693" customWidth="1"/>
    <col min="516" max="516" width="9" style="693" customWidth="1"/>
    <col min="517" max="517" width="12.28515625" style="693" customWidth="1"/>
    <col min="518" max="518" width="13.7109375" style="693" customWidth="1"/>
    <col min="519" max="768" width="9.140625" style="693"/>
    <col min="769" max="769" width="5.7109375" style="693" customWidth="1"/>
    <col min="770" max="770" width="40.7109375" style="693" customWidth="1"/>
    <col min="771" max="771" width="5.7109375" style="693" customWidth="1"/>
    <col min="772" max="772" width="9" style="693" customWidth="1"/>
    <col min="773" max="773" width="12.28515625" style="693" customWidth="1"/>
    <col min="774" max="774" width="13.7109375" style="693" customWidth="1"/>
    <col min="775" max="1024" width="9.140625" style="693"/>
    <col min="1025" max="1025" width="5.7109375" style="693" customWidth="1"/>
    <col min="1026" max="1026" width="40.7109375" style="693" customWidth="1"/>
    <col min="1027" max="1027" width="5.7109375" style="693" customWidth="1"/>
    <col min="1028" max="1028" width="9" style="693" customWidth="1"/>
    <col min="1029" max="1029" width="12.28515625" style="693" customWidth="1"/>
    <col min="1030" max="1030" width="13.7109375" style="693" customWidth="1"/>
    <col min="1031" max="1280" width="9.140625" style="693"/>
    <col min="1281" max="1281" width="5.7109375" style="693" customWidth="1"/>
    <col min="1282" max="1282" width="40.7109375" style="693" customWidth="1"/>
    <col min="1283" max="1283" width="5.7109375" style="693" customWidth="1"/>
    <col min="1284" max="1284" width="9" style="693" customWidth="1"/>
    <col min="1285" max="1285" width="12.28515625" style="693" customWidth="1"/>
    <col min="1286" max="1286" width="13.7109375" style="693" customWidth="1"/>
    <col min="1287" max="1536" width="9.140625" style="693"/>
    <col min="1537" max="1537" width="5.7109375" style="693" customWidth="1"/>
    <col min="1538" max="1538" width="40.7109375" style="693" customWidth="1"/>
    <col min="1539" max="1539" width="5.7109375" style="693" customWidth="1"/>
    <col min="1540" max="1540" width="9" style="693" customWidth="1"/>
    <col min="1541" max="1541" width="12.28515625" style="693" customWidth="1"/>
    <col min="1542" max="1542" width="13.7109375" style="693" customWidth="1"/>
    <col min="1543" max="1792" width="9.140625" style="693"/>
    <col min="1793" max="1793" width="5.7109375" style="693" customWidth="1"/>
    <col min="1794" max="1794" width="40.7109375" style="693" customWidth="1"/>
    <col min="1795" max="1795" width="5.7109375" style="693" customWidth="1"/>
    <col min="1796" max="1796" width="9" style="693" customWidth="1"/>
    <col min="1797" max="1797" width="12.28515625" style="693" customWidth="1"/>
    <col min="1798" max="1798" width="13.7109375" style="693" customWidth="1"/>
    <col min="1799" max="2048" width="9.140625" style="693"/>
    <col min="2049" max="2049" width="5.7109375" style="693" customWidth="1"/>
    <col min="2050" max="2050" width="40.7109375" style="693" customWidth="1"/>
    <col min="2051" max="2051" width="5.7109375" style="693" customWidth="1"/>
    <col min="2052" max="2052" width="9" style="693" customWidth="1"/>
    <col min="2053" max="2053" width="12.28515625" style="693" customWidth="1"/>
    <col min="2054" max="2054" width="13.7109375" style="693" customWidth="1"/>
    <col min="2055" max="2304" width="9.140625" style="693"/>
    <col min="2305" max="2305" width="5.7109375" style="693" customWidth="1"/>
    <col min="2306" max="2306" width="40.7109375" style="693" customWidth="1"/>
    <col min="2307" max="2307" width="5.7109375" style="693" customWidth="1"/>
    <col min="2308" max="2308" width="9" style="693" customWidth="1"/>
    <col min="2309" max="2309" width="12.28515625" style="693" customWidth="1"/>
    <col min="2310" max="2310" width="13.7109375" style="693" customWidth="1"/>
    <col min="2311" max="2560" width="9.140625" style="693"/>
    <col min="2561" max="2561" width="5.7109375" style="693" customWidth="1"/>
    <col min="2562" max="2562" width="40.7109375" style="693" customWidth="1"/>
    <col min="2563" max="2563" width="5.7109375" style="693" customWidth="1"/>
    <col min="2564" max="2564" width="9" style="693" customWidth="1"/>
    <col min="2565" max="2565" width="12.28515625" style="693" customWidth="1"/>
    <col min="2566" max="2566" width="13.7109375" style="693" customWidth="1"/>
    <col min="2567" max="2816" width="9.140625" style="693"/>
    <col min="2817" max="2817" width="5.7109375" style="693" customWidth="1"/>
    <col min="2818" max="2818" width="40.7109375" style="693" customWidth="1"/>
    <col min="2819" max="2819" width="5.7109375" style="693" customWidth="1"/>
    <col min="2820" max="2820" width="9" style="693" customWidth="1"/>
    <col min="2821" max="2821" width="12.28515625" style="693" customWidth="1"/>
    <col min="2822" max="2822" width="13.7109375" style="693" customWidth="1"/>
    <col min="2823" max="3072" width="9.140625" style="693"/>
    <col min="3073" max="3073" width="5.7109375" style="693" customWidth="1"/>
    <col min="3074" max="3074" width="40.7109375" style="693" customWidth="1"/>
    <col min="3075" max="3075" width="5.7109375" style="693" customWidth="1"/>
    <col min="3076" max="3076" width="9" style="693" customWidth="1"/>
    <col min="3077" max="3077" width="12.28515625" style="693" customWidth="1"/>
    <col min="3078" max="3078" width="13.7109375" style="693" customWidth="1"/>
    <col min="3079" max="3328" width="9.140625" style="693"/>
    <col min="3329" max="3329" width="5.7109375" style="693" customWidth="1"/>
    <col min="3330" max="3330" width="40.7109375" style="693" customWidth="1"/>
    <col min="3331" max="3331" width="5.7109375" style="693" customWidth="1"/>
    <col min="3332" max="3332" width="9" style="693" customWidth="1"/>
    <col min="3333" max="3333" width="12.28515625" style="693" customWidth="1"/>
    <col min="3334" max="3334" width="13.7109375" style="693" customWidth="1"/>
    <col min="3335" max="3584" width="9.140625" style="693"/>
    <col min="3585" max="3585" width="5.7109375" style="693" customWidth="1"/>
    <col min="3586" max="3586" width="40.7109375" style="693" customWidth="1"/>
    <col min="3587" max="3587" width="5.7109375" style="693" customWidth="1"/>
    <col min="3588" max="3588" width="9" style="693" customWidth="1"/>
    <col min="3589" max="3589" width="12.28515625" style="693" customWidth="1"/>
    <col min="3590" max="3590" width="13.7109375" style="693" customWidth="1"/>
    <col min="3591" max="3840" width="9.140625" style="693"/>
    <col min="3841" max="3841" width="5.7109375" style="693" customWidth="1"/>
    <col min="3842" max="3842" width="40.7109375" style="693" customWidth="1"/>
    <col min="3843" max="3843" width="5.7109375" style="693" customWidth="1"/>
    <col min="3844" max="3844" width="9" style="693" customWidth="1"/>
    <col min="3845" max="3845" width="12.28515625" style="693" customWidth="1"/>
    <col min="3846" max="3846" width="13.7109375" style="693" customWidth="1"/>
    <col min="3847" max="4096" width="9.140625" style="693"/>
    <col min="4097" max="4097" width="5.7109375" style="693" customWidth="1"/>
    <col min="4098" max="4098" width="40.7109375" style="693" customWidth="1"/>
    <col min="4099" max="4099" width="5.7109375" style="693" customWidth="1"/>
    <col min="4100" max="4100" width="9" style="693" customWidth="1"/>
    <col min="4101" max="4101" width="12.28515625" style="693" customWidth="1"/>
    <col min="4102" max="4102" width="13.7109375" style="693" customWidth="1"/>
    <col min="4103" max="4352" width="9.140625" style="693"/>
    <col min="4353" max="4353" width="5.7109375" style="693" customWidth="1"/>
    <col min="4354" max="4354" width="40.7109375" style="693" customWidth="1"/>
    <col min="4355" max="4355" width="5.7109375" style="693" customWidth="1"/>
    <col min="4356" max="4356" width="9" style="693" customWidth="1"/>
    <col min="4357" max="4357" width="12.28515625" style="693" customWidth="1"/>
    <col min="4358" max="4358" width="13.7109375" style="693" customWidth="1"/>
    <col min="4359" max="4608" width="9.140625" style="693"/>
    <col min="4609" max="4609" width="5.7109375" style="693" customWidth="1"/>
    <col min="4610" max="4610" width="40.7109375" style="693" customWidth="1"/>
    <col min="4611" max="4611" width="5.7109375" style="693" customWidth="1"/>
    <col min="4612" max="4612" width="9" style="693" customWidth="1"/>
    <col min="4613" max="4613" width="12.28515625" style="693" customWidth="1"/>
    <col min="4614" max="4614" width="13.7109375" style="693" customWidth="1"/>
    <col min="4615" max="4864" width="9.140625" style="693"/>
    <col min="4865" max="4865" width="5.7109375" style="693" customWidth="1"/>
    <col min="4866" max="4866" width="40.7109375" style="693" customWidth="1"/>
    <col min="4867" max="4867" width="5.7109375" style="693" customWidth="1"/>
    <col min="4868" max="4868" width="9" style="693" customWidth="1"/>
    <col min="4869" max="4869" width="12.28515625" style="693" customWidth="1"/>
    <col min="4870" max="4870" width="13.7109375" style="693" customWidth="1"/>
    <col min="4871" max="5120" width="9.140625" style="693"/>
    <col min="5121" max="5121" width="5.7109375" style="693" customWidth="1"/>
    <col min="5122" max="5122" width="40.7109375" style="693" customWidth="1"/>
    <col min="5123" max="5123" width="5.7109375" style="693" customWidth="1"/>
    <col min="5124" max="5124" width="9" style="693" customWidth="1"/>
    <col min="5125" max="5125" width="12.28515625" style="693" customWidth="1"/>
    <col min="5126" max="5126" width="13.7109375" style="693" customWidth="1"/>
    <col min="5127" max="5376" width="9.140625" style="693"/>
    <col min="5377" max="5377" width="5.7109375" style="693" customWidth="1"/>
    <col min="5378" max="5378" width="40.7109375" style="693" customWidth="1"/>
    <col min="5379" max="5379" width="5.7109375" style="693" customWidth="1"/>
    <col min="5380" max="5380" width="9" style="693" customWidth="1"/>
    <col min="5381" max="5381" width="12.28515625" style="693" customWidth="1"/>
    <col min="5382" max="5382" width="13.7109375" style="693" customWidth="1"/>
    <col min="5383" max="5632" width="9.140625" style="693"/>
    <col min="5633" max="5633" width="5.7109375" style="693" customWidth="1"/>
    <col min="5634" max="5634" width="40.7109375" style="693" customWidth="1"/>
    <col min="5635" max="5635" width="5.7109375" style="693" customWidth="1"/>
    <col min="5636" max="5636" width="9" style="693" customWidth="1"/>
    <col min="5637" max="5637" width="12.28515625" style="693" customWidth="1"/>
    <col min="5638" max="5638" width="13.7109375" style="693" customWidth="1"/>
    <col min="5639" max="5888" width="9.140625" style="693"/>
    <col min="5889" max="5889" width="5.7109375" style="693" customWidth="1"/>
    <col min="5890" max="5890" width="40.7109375" style="693" customWidth="1"/>
    <col min="5891" max="5891" width="5.7109375" style="693" customWidth="1"/>
    <col min="5892" max="5892" width="9" style="693" customWidth="1"/>
    <col min="5893" max="5893" width="12.28515625" style="693" customWidth="1"/>
    <col min="5894" max="5894" width="13.7109375" style="693" customWidth="1"/>
    <col min="5895" max="6144" width="9.140625" style="693"/>
    <col min="6145" max="6145" width="5.7109375" style="693" customWidth="1"/>
    <col min="6146" max="6146" width="40.7109375" style="693" customWidth="1"/>
    <col min="6147" max="6147" width="5.7109375" style="693" customWidth="1"/>
    <col min="6148" max="6148" width="9" style="693" customWidth="1"/>
    <col min="6149" max="6149" width="12.28515625" style="693" customWidth="1"/>
    <col min="6150" max="6150" width="13.7109375" style="693" customWidth="1"/>
    <col min="6151" max="6400" width="9.140625" style="693"/>
    <col min="6401" max="6401" width="5.7109375" style="693" customWidth="1"/>
    <col min="6402" max="6402" width="40.7109375" style="693" customWidth="1"/>
    <col min="6403" max="6403" width="5.7109375" style="693" customWidth="1"/>
    <col min="6404" max="6404" width="9" style="693" customWidth="1"/>
    <col min="6405" max="6405" width="12.28515625" style="693" customWidth="1"/>
    <col min="6406" max="6406" width="13.7109375" style="693" customWidth="1"/>
    <col min="6407" max="6656" width="9.140625" style="693"/>
    <col min="6657" max="6657" width="5.7109375" style="693" customWidth="1"/>
    <col min="6658" max="6658" width="40.7109375" style="693" customWidth="1"/>
    <col min="6659" max="6659" width="5.7109375" style="693" customWidth="1"/>
    <col min="6660" max="6660" width="9" style="693" customWidth="1"/>
    <col min="6661" max="6661" width="12.28515625" style="693" customWidth="1"/>
    <col min="6662" max="6662" width="13.7109375" style="693" customWidth="1"/>
    <col min="6663" max="6912" width="9.140625" style="693"/>
    <col min="6913" max="6913" width="5.7109375" style="693" customWidth="1"/>
    <col min="6914" max="6914" width="40.7109375" style="693" customWidth="1"/>
    <col min="6915" max="6915" width="5.7109375" style="693" customWidth="1"/>
    <col min="6916" max="6916" width="9" style="693" customWidth="1"/>
    <col min="6917" max="6917" width="12.28515625" style="693" customWidth="1"/>
    <col min="6918" max="6918" width="13.7109375" style="693" customWidth="1"/>
    <col min="6919" max="7168" width="9.140625" style="693"/>
    <col min="7169" max="7169" width="5.7109375" style="693" customWidth="1"/>
    <col min="7170" max="7170" width="40.7109375" style="693" customWidth="1"/>
    <col min="7171" max="7171" width="5.7109375" style="693" customWidth="1"/>
    <col min="7172" max="7172" width="9" style="693" customWidth="1"/>
    <col min="7173" max="7173" width="12.28515625" style="693" customWidth="1"/>
    <col min="7174" max="7174" width="13.7109375" style="693" customWidth="1"/>
    <col min="7175" max="7424" width="9.140625" style="693"/>
    <col min="7425" max="7425" width="5.7109375" style="693" customWidth="1"/>
    <col min="7426" max="7426" width="40.7109375" style="693" customWidth="1"/>
    <col min="7427" max="7427" width="5.7109375" style="693" customWidth="1"/>
    <col min="7428" max="7428" width="9" style="693" customWidth="1"/>
    <col min="7429" max="7429" width="12.28515625" style="693" customWidth="1"/>
    <col min="7430" max="7430" width="13.7109375" style="693" customWidth="1"/>
    <col min="7431" max="7680" width="9.140625" style="693"/>
    <col min="7681" max="7681" width="5.7109375" style="693" customWidth="1"/>
    <col min="7682" max="7682" width="40.7109375" style="693" customWidth="1"/>
    <col min="7683" max="7683" width="5.7109375" style="693" customWidth="1"/>
    <col min="7684" max="7684" width="9" style="693" customWidth="1"/>
    <col min="7685" max="7685" width="12.28515625" style="693" customWidth="1"/>
    <col min="7686" max="7686" width="13.7109375" style="693" customWidth="1"/>
    <col min="7687" max="7936" width="9.140625" style="693"/>
    <col min="7937" max="7937" width="5.7109375" style="693" customWidth="1"/>
    <col min="7938" max="7938" width="40.7109375" style="693" customWidth="1"/>
    <col min="7939" max="7939" width="5.7109375" style="693" customWidth="1"/>
    <col min="7940" max="7940" width="9" style="693" customWidth="1"/>
    <col min="7941" max="7941" width="12.28515625" style="693" customWidth="1"/>
    <col min="7942" max="7942" width="13.7109375" style="693" customWidth="1"/>
    <col min="7943" max="8192" width="9.140625" style="693"/>
    <col min="8193" max="8193" width="5.7109375" style="693" customWidth="1"/>
    <col min="8194" max="8194" width="40.7109375" style="693" customWidth="1"/>
    <col min="8195" max="8195" width="5.7109375" style="693" customWidth="1"/>
    <col min="8196" max="8196" width="9" style="693" customWidth="1"/>
    <col min="8197" max="8197" width="12.28515625" style="693" customWidth="1"/>
    <col min="8198" max="8198" width="13.7109375" style="693" customWidth="1"/>
    <col min="8199" max="8448" width="9.140625" style="693"/>
    <col min="8449" max="8449" width="5.7109375" style="693" customWidth="1"/>
    <col min="8450" max="8450" width="40.7109375" style="693" customWidth="1"/>
    <col min="8451" max="8451" width="5.7109375" style="693" customWidth="1"/>
    <col min="8452" max="8452" width="9" style="693" customWidth="1"/>
    <col min="8453" max="8453" width="12.28515625" style="693" customWidth="1"/>
    <col min="8454" max="8454" width="13.7109375" style="693" customWidth="1"/>
    <col min="8455" max="8704" width="9.140625" style="693"/>
    <col min="8705" max="8705" width="5.7109375" style="693" customWidth="1"/>
    <col min="8706" max="8706" width="40.7109375" style="693" customWidth="1"/>
    <col min="8707" max="8707" width="5.7109375" style="693" customWidth="1"/>
    <col min="8708" max="8708" width="9" style="693" customWidth="1"/>
    <col min="8709" max="8709" width="12.28515625" style="693" customWidth="1"/>
    <col min="8710" max="8710" width="13.7109375" style="693" customWidth="1"/>
    <col min="8711" max="8960" width="9.140625" style="693"/>
    <col min="8961" max="8961" width="5.7109375" style="693" customWidth="1"/>
    <col min="8962" max="8962" width="40.7109375" style="693" customWidth="1"/>
    <col min="8963" max="8963" width="5.7109375" style="693" customWidth="1"/>
    <col min="8964" max="8964" width="9" style="693" customWidth="1"/>
    <col min="8965" max="8965" width="12.28515625" style="693" customWidth="1"/>
    <col min="8966" max="8966" width="13.7109375" style="693" customWidth="1"/>
    <col min="8967" max="9216" width="9.140625" style="693"/>
    <col min="9217" max="9217" width="5.7109375" style="693" customWidth="1"/>
    <col min="9218" max="9218" width="40.7109375" style="693" customWidth="1"/>
    <col min="9219" max="9219" width="5.7109375" style="693" customWidth="1"/>
    <col min="9220" max="9220" width="9" style="693" customWidth="1"/>
    <col min="9221" max="9221" width="12.28515625" style="693" customWidth="1"/>
    <col min="9222" max="9222" width="13.7109375" style="693" customWidth="1"/>
    <col min="9223" max="9472" width="9.140625" style="693"/>
    <col min="9473" max="9473" width="5.7109375" style="693" customWidth="1"/>
    <col min="9474" max="9474" width="40.7109375" style="693" customWidth="1"/>
    <col min="9475" max="9475" width="5.7109375" style="693" customWidth="1"/>
    <col min="9476" max="9476" width="9" style="693" customWidth="1"/>
    <col min="9477" max="9477" width="12.28515625" style="693" customWidth="1"/>
    <col min="9478" max="9478" width="13.7109375" style="693" customWidth="1"/>
    <col min="9479" max="9728" width="9.140625" style="693"/>
    <col min="9729" max="9729" width="5.7109375" style="693" customWidth="1"/>
    <col min="9730" max="9730" width="40.7109375" style="693" customWidth="1"/>
    <col min="9731" max="9731" width="5.7109375" style="693" customWidth="1"/>
    <col min="9732" max="9732" width="9" style="693" customWidth="1"/>
    <col min="9733" max="9733" width="12.28515625" style="693" customWidth="1"/>
    <col min="9734" max="9734" width="13.7109375" style="693" customWidth="1"/>
    <col min="9735" max="9984" width="9.140625" style="693"/>
    <col min="9985" max="9985" width="5.7109375" style="693" customWidth="1"/>
    <col min="9986" max="9986" width="40.7109375" style="693" customWidth="1"/>
    <col min="9987" max="9987" width="5.7109375" style="693" customWidth="1"/>
    <col min="9988" max="9988" width="9" style="693" customWidth="1"/>
    <col min="9989" max="9989" width="12.28515625" style="693" customWidth="1"/>
    <col min="9990" max="9990" width="13.7109375" style="693" customWidth="1"/>
    <col min="9991" max="10240" width="9.140625" style="693"/>
    <col min="10241" max="10241" width="5.7109375" style="693" customWidth="1"/>
    <col min="10242" max="10242" width="40.7109375" style="693" customWidth="1"/>
    <col min="10243" max="10243" width="5.7109375" style="693" customWidth="1"/>
    <col min="10244" max="10244" width="9" style="693" customWidth="1"/>
    <col min="10245" max="10245" width="12.28515625" style="693" customWidth="1"/>
    <col min="10246" max="10246" width="13.7109375" style="693" customWidth="1"/>
    <col min="10247" max="10496" width="9.140625" style="693"/>
    <col min="10497" max="10497" width="5.7109375" style="693" customWidth="1"/>
    <col min="10498" max="10498" width="40.7109375" style="693" customWidth="1"/>
    <col min="10499" max="10499" width="5.7109375" style="693" customWidth="1"/>
    <col min="10500" max="10500" width="9" style="693" customWidth="1"/>
    <col min="10501" max="10501" width="12.28515625" style="693" customWidth="1"/>
    <col min="10502" max="10502" width="13.7109375" style="693" customWidth="1"/>
    <col min="10503" max="10752" width="9.140625" style="693"/>
    <col min="10753" max="10753" width="5.7109375" style="693" customWidth="1"/>
    <col min="10754" max="10754" width="40.7109375" style="693" customWidth="1"/>
    <col min="10755" max="10755" width="5.7109375" style="693" customWidth="1"/>
    <col min="10756" max="10756" width="9" style="693" customWidth="1"/>
    <col min="10757" max="10757" width="12.28515625" style="693" customWidth="1"/>
    <col min="10758" max="10758" width="13.7109375" style="693" customWidth="1"/>
    <col min="10759" max="11008" width="9.140625" style="693"/>
    <col min="11009" max="11009" width="5.7109375" style="693" customWidth="1"/>
    <col min="11010" max="11010" width="40.7109375" style="693" customWidth="1"/>
    <col min="11011" max="11011" width="5.7109375" style="693" customWidth="1"/>
    <col min="11012" max="11012" width="9" style="693" customWidth="1"/>
    <col min="11013" max="11013" width="12.28515625" style="693" customWidth="1"/>
    <col min="11014" max="11014" width="13.7109375" style="693" customWidth="1"/>
    <col min="11015" max="11264" width="9.140625" style="693"/>
    <col min="11265" max="11265" width="5.7109375" style="693" customWidth="1"/>
    <col min="11266" max="11266" width="40.7109375" style="693" customWidth="1"/>
    <col min="11267" max="11267" width="5.7109375" style="693" customWidth="1"/>
    <col min="11268" max="11268" width="9" style="693" customWidth="1"/>
    <col min="11269" max="11269" width="12.28515625" style="693" customWidth="1"/>
    <col min="11270" max="11270" width="13.7109375" style="693" customWidth="1"/>
    <col min="11271" max="11520" width="9.140625" style="693"/>
    <col min="11521" max="11521" width="5.7109375" style="693" customWidth="1"/>
    <col min="11522" max="11522" width="40.7109375" style="693" customWidth="1"/>
    <col min="11523" max="11523" width="5.7109375" style="693" customWidth="1"/>
    <col min="11524" max="11524" width="9" style="693" customWidth="1"/>
    <col min="11525" max="11525" width="12.28515625" style="693" customWidth="1"/>
    <col min="11526" max="11526" width="13.7109375" style="693" customWidth="1"/>
    <col min="11527" max="11776" width="9.140625" style="693"/>
    <col min="11777" max="11777" width="5.7109375" style="693" customWidth="1"/>
    <col min="11778" max="11778" width="40.7109375" style="693" customWidth="1"/>
    <col min="11779" max="11779" width="5.7109375" style="693" customWidth="1"/>
    <col min="11780" max="11780" width="9" style="693" customWidth="1"/>
    <col min="11781" max="11781" width="12.28515625" style="693" customWidth="1"/>
    <col min="11782" max="11782" width="13.7109375" style="693" customWidth="1"/>
    <col min="11783" max="12032" width="9.140625" style="693"/>
    <col min="12033" max="12033" width="5.7109375" style="693" customWidth="1"/>
    <col min="12034" max="12034" width="40.7109375" style="693" customWidth="1"/>
    <col min="12035" max="12035" width="5.7109375" style="693" customWidth="1"/>
    <col min="12036" max="12036" width="9" style="693" customWidth="1"/>
    <col min="12037" max="12037" width="12.28515625" style="693" customWidth="1"/>
    <col min="12038" max="12038" width="13.7109375" style="693" customWidth="1"/>
    <col min="12039" max="12288" width="9.140625" style="693"/>
    <col min="12289" max="12289" width="5.7109375" style="693" customWidth="1"/>
    <col min="12290" max="12290" width="40.7109375" style="693" customWidth="1"/>
    <col min="12291" max="12291" width="5.7109375" style="693" customWidth="1"/>
    <col min="12292" max="12292" width="9" style="693" customWidth="1"/>
    <col min="12293" max="12293" width="12.28515625" style="693" customWidth="1"/>
    <col min="12294" max="12294" width="13.7109375" style="693" customWidth="1"/>
    <col min="12295" max="12544" width="9.140625" style="693"/>
    <col min="12545" max="12545" width="5.7109375" style="693" customWidth="1"/>
    <col min="12546" max="12546" width="40.7109375" style="693" customWidth="1"/>
    <col min="12547" max="12547" width="5.7109375" style="693" customWidth="1"/>
    <col min="12548" max="12548" width="9" style="693" customWidth="1"/>
    <col min="12549" max="12549" width="12.28515625" style="693" customWidth="1"/>
    <col min="12550" max="12550" width="13.7109375" style="693" customWidth="1"/>
    <col min="12551" max="12800" width="9.140625" style="693"/>
    <col min="12801" max="12801" width="5.7109375" style="693" customWidth="1"/>
    <col min="12802" max="12802" width="40.7109375" style="693" customWidth="1"/>
    <col min="12803" max="12803" width="5.7109375" style="693" customWidth="1"/>
    <col min="12804" max="12804" width="9" style="693" customWidth="1"/>
    <col min="12805" max="12805" width="12.28515625" style="693" customWidth="1"/>
    <col min="12806" max="12806" width="13.7109375" style="693" customWidth="1"/>
    <col min="12807" max="13056" width="9.140625" style="693"/>
    <col min="13057" max="13057" width="5.7109375" style="693" customWidth="1"/>
    <col min="13058" max="13058" width="40.7109375" style="693" customWidth="1"/>
    <col min="13059" max="13059" width="5.7109375" style="693" customWidth="1"/>
    <col min="13060" max="13060" width="9" style="693" customWidth="1"/>
    <col min="13061" max="13061" width="12.28515625" style="693" customWidth="1"/>
    <col min="13062" max="13062" width="13.7109375" style="693" customWidth="1"/>
    <col min="13063" max="13312" width="9.140625" style="693"/>
    <col min="13313" max="13313" width="5.7109375" style="693" customWidth="1"/>
    <col min="13314" max="13314" width="40.7109375" style="693" customWidth="1"/>
    <col min="13315" max="13315" width="5.7109375" style="693" customWidth="1"/>
    <col min="13316" max="13316" width="9" style="693" customWidth="1"/>
    <col min="13317" max="13317" width="12.28515625" style="693" customWidth="1"/>
    <col min="13318" max="13318" width="13.7109375" style="693" customWidth="1"/>
    <col min="13319" max="13568" width="9.140625" style="693"/>
    <col min="13569" max="13569" width="5.7109375" style="693" customWidth="1"/>
    <col min="13570" max="13570" width="40.7109375" style="693" customWidth="1"/>
    <col min="13571" max="13571" width="5.7109375" style="693" customWidth="1"/>
    <col min="13572" max="13572" width="9" style="693" customWidth="1"/>
    <col min="13573" max="13573" width="12.28515625" style="693" customWidth="1"/>
    <col min="13574" max="13574" width="13.7109375" style="693" customWidth="1"/>
    <col min="13575" max="13824" width="9.140625" style="693"/>
    <col min="13825" max="13825" width="5.7109375" style="693" customWidth="1"/>
    <col min="13826" max="13826" width="40.7109375" style="693" customWidth="1"/>
    <col min="13827" max="13827" width="5.7109375" style="693" customWidth="1"/>
    <col min="13828" max="13828" width="9" style="693" customWidth="1"/>
    <col min="13829" max="13829" width="12.28515625" style="693" customWidth="1"/>
    <col min="13830" max="13830" width="13.7109375" style="693" customWidth="1"/>
    <col min="13831" max="14080" width="9.140625" style="693"/>
    <col min="14081" max="14081" width="5.7109375" style="693" customWidth="1"/>
    <col min="14082" max="14082" width="40.7109375" style="693" customWidth="1"/>
    <col min="14083" max="14083" width="5.7109375" style="693" customWidth="1"/>
    <col min="14084" max="14084" width="9" style="693" customWidth="1"/>
    <col min="14085" max="14085" width="12.28515625" style="693" customWidth="1"/>
    <col min="14086" max="14086" width="13.7109375" style="693" customWidth="1"/>
    <col min="14087" max="14336" width="9.140625" style="693"/>
    <col min="14337" max="14337" width="5.7109375" style="693" customWidth="1"/>
    <col min="14338" max="14338" width="40.7109375" style="693" customWidth="1"/>
    <col min="14339" max="14339" width="5.7109375" style="693" customWidth="1"/>
    <col min="14340" max="14340" width="9" style="693" customWidth="1"/>
    <col min="14341" max="14341" width="12.28515625" style="693" customWidth="1"/>
    <col min="14342" max="14342" width="13.7109375" style="693" customWidth="1"/>
    <col min="14343" max="14592" width="9.140625" style="693"/>
    <col min="14593" max="14593" width="5.7109375" style="693" customWidth="1"/>
    <col min="14594" max="14594" width="40.7109375" style="693" customWidth="1"/>
    <col min="14595" max="14595" width="5.7109375" style="693" customWidth="1"/>
    <col min="14596" max="14596" width="9" style="693" customWidth="1"/>
    <col min="14597" max="14597" width="12.28515625" style="693" customWidth="1"/>
    <col min="14598" max="14598" width="13.7109375" style="693" customWidth="1"/>
    <col min="14599" max="14848" width="9.140625" style="693"/>
    <col min="14849" max="14849" width="5.7109375" style="693" customWidth="1"/>
    <col min="14850" max="14850" width="40.7109375" style="693" customWidth="1"/>
    <col min="14851" max="14851" width="5.7109375" style="693" customWidth="1"/>
    <col min="14852" max="14852" width="9" style="693" customWidth="1"/>
    <col min="14853" max="14853" width="12.28515625" style="693" customWidth="1"/>
    <col min="14854" max="14854" width="13.7109375" style="693" customWidth="1"/>
    <col min="14855" max="15104" width="9.140625" style="693"/>
    <col min="15105" max="15105" width="5.7109375" style="693" customWidth="1"/>
    <col min="15106" max="15106" width="40.7109375" style="693" customWidth="1"/>
    <col min="15107" max="15107" width="5.7109375" style="693" customWidth="1"/>
    <col min="15108" max="15108" width="9" style="693" customWidth="1"/>
    <col min="15109" max="15109" width="12.28515625" style="693" customWidth="1"/>
    <col min="15110" max="15110" width="13.7109375" style="693" customWidth="1"/>
    <col min="15111" max="15360" width="9.140625" style="693"/>
    <col min="15361" max="15361" width="5.7109375" style="693" customWidth="1"/>
    <col min="15362" max="15362" width="40.7109375" style="693" customWidth="1"/>
    <col min="15363" max="15363" width="5.7109375" style="693" customWidth="1"/>
    <col min="15364" max="15364" width="9" style="693" customWidth="1"/>
    <col min="15365" max="15365" width="12.28515625" style="693" customWidth="1"/>
    <col min="15366" max="15366" width="13.7109375" style="693" customWidth="1"/>
    <col min="15367" max="15616" width="9.140625" style="693"/>
    <col min="15617" max="15617" width="5.7109375" style="693" customWidth="1"/>
    <col min="15618" max="15618" width="40.7109375" style="693" customWidth="1"/>
    <col min="15619" max="15619" width="5.7109375" style="693" customWidth="1"/>
    <col min="15620" max="15620" width="9" style="693" customWidth="1"/>
    <col min="15621" max="15621" width="12.28515625" style="693" customWidth="1"/>
    <col min="15622" max="15622" width="13.7109375" style="693" customWidth="1"/>
    <col min="15623" max="15872" width="9.140625" style="693"/>
    <col min="15873" max="15873" width="5.7109375" style="693" customWidth="1"/>
    <col min="15874" max="15874" width="40.7109375" style="693" customWidth="1"/>
    <col min="15875" max="15875" width="5.7109375" style="693" customWidth="1"/>
    <col min="15876" max="15876" width="9" style="693" customWidth="1"/>
    <col min="15877" max="15877" width="12.28515625" style="693" customWidth="1"/>
    <col min="15878" max="15878" width="13.7109375" style="693" customWidth="1"/>
    <col min="15879" max="16128" width="9.140625" style="693"/>
    <col min="16129" max="16129" width="5.7109375" style="693" customWidth="1"/>
    <col min="16130" max="16130" width="40.7109375" style="693" customWidth="1"/>
    <col min="16131" max="16131" width="5.7109375" style="693" customWidth="1"/>
    <col min="16132" max="16132" width="9" style="693" customWidth="1"/>
    <col min="16133" max="16133" width="12.28515625" style="693" customWidth="1"/>
    <col min="16134" max="16134" width="13.7109375" style="693" customWidth="1"/>
    <col min="16135" max="16384" width="9.140625" style="693"/>
  </cols>
  <sheetData>
    <row r="1" spans="1:7">
      <c r="A1" s="695"/>
      <c r="B1" s="696"/>
      <c r="C1" s="697"/>
      <c r="D1" s="698"/>
      <c r="E1" s="698"/>
      <c r="F1" s="699"/>
      <c r="G1" s="700"/>
    </row>
    <row r="2" spans="1:7" ht="20.100000000000001" customHeight="1">
      <c r="A2" s="695"/>
      <c r="B2" s="1055" t="s">
        <v>801</v>
      </c>
      <c r="C2" s="1055"/>
      <c r="D2" s="1055"/>
      <c r="E2" s="1055"/>
      <c r="F2" s="1055"/>
      <c r="G2" s="700"/>
    </row>
    <row r="3" spans="1:7" ht="20.100000000000001" customHeight="1">
      <c r="A3" s="695"/>
      <c r="B3" s="1056"/>
      <c r="C3" s="1056"/>
      <c r="D3" s="1056"/>
      <c r="E3" s="1056"/>
      <c r="F3" s="1056"/>
      <c r="G3" s="700"/>
    </row>
    <row r="4" spans="1:7">
      <c r="A4" s="695"/>
      <c r="B4" s="696"/>
      <c r="C4" s="697"/>
      <c r="D4" s="698"/>
      <c r="E4" s="698"/>
      <c r="F4" s="699"/>
      <c r="G4" s="700"/>
    </row>
    <row r="5" spans="1:7">
      <c r="A5" s="702"/>
      <c r="B5" s="692" t="s">
        <v>1334</v>
      </c>
    </row>
    <row r="6" spans="1:7" ht="13.35" customHeight="1">
      <c r="A6" s="702"/>
      <c r="B6" s="1052" t="s">
        <v>802</v>
      </c>
      <c r="C6" s="1052"/>
      <c r="D6" s="1052"/>
      <c r="E6" s="1052"/>
    </row>
    <row r="7" spans="1:7" ht="25.5" customHeight="1">
      <c r="A7" s="702" t="s">
        <v>513</v>
      </c>
      <c r="B7" s="1052" t="s">
        <v>803</v>
      </c>
      <c r="C7" s="1052"/>
      <c r="D7" s="1052"/>
      <c r="E7" s="1052"/>
    </row>
    <row r="8" spans="1:7" ht="25.5" customHeight="1">
      <c r="A8" s="702" t="s">
        <v>513</v>
      </c>
      <c r="B8" s="1052" t="s">
        <v>804</v>
      </c>
      <c r="C8" s="1052"/>
      <c r="D8" s="1052"/>
      <c r="E8" s="1052"/>
    </row>
    <row r="9" spans="1:7" ht="25.5" customHeight="1">
      <c r="A9" s="702" t="s">
        <v>513</v>
      </c>
      <c r="B9" s="1052" t="s">
        <v>805</v>
      </c>
      <c r="C9" s="1052"/>
      <c r="D9" s="1052"/>
      <c r="E9" s="1052"/>
    </row>
    <row r="10" spans="1:7" ht="25.5" customHeight="1">
      <c r="A10" s="702" t="s">
        <v>513</v>
      </c>
      <c r="B10" s="1052" t="s">
        <v>806</v>
      </c>
      <c r="C10" s="1052"/>
      <c r="D10" s="1052"/>
      <c r="E10" s="1052"/>
    </row>
    <row r="11" spans="1:7" ht="25.5" customHeight="1">
      <c r="A11" s="702" t="s">
        <v>513</v>
      </c>
      <c r="B11" s="1052" t="s">
        <v>807</v>
      </c>
      <c r="C11" s="1052"/>
      <c r="D11" s="1052"/>
      <c r="E11" s="1052"/>
    </row>
    <row r="12" spans="1:7" ht="38.25" customHeight="1">
      <c r="A12" s="702" t="s">
        <v>513</v>
      </c>
      <c r="B12" s="1053" t="s">
        <v>808</v>
      </c>
      <c r="C12" s="1053"/>
      <c r="D12" s="1053"/>
      <c r="E12" s="1053"/>
    </row>
    <row r="13" spans="1:7" ht="38.25" customHeight="1">
      <c r="A13" s="702" t="s">
        <v>513</v>
      </c>
      <c r="B13" s="1053" t="s">
        <v>809</v>
      </c>
      <c r="C13" s="1053"/>
      <c r="D13" s="1053"/>
      <c r="E13" s="1053"/>
    </row>
    <row r="14" spans="1:7" ht="51" customHeight="1">
      <c r="A14" s="702" t="s">
        <v>513</v>
      </c>
      <c r="B14" s="1053" t="s">
        <v>810</v>
      </c>
      <c r="C14" s="1053"/>
      <c r="D14" s="1053"/>
      <c r="E14" s="1053"/>
    </row>
    <row r="15" spans="1:7" ht="38.25" customHeight="1">
      <c r="A15" s="702" t="s">
        <v>513</v>
      </c>
      <c r="B15" s="1053" t="s">
        <v>811</v>
      </c>
      <c r="C15" s="1053"/>
      <c r="D15" s="1053"/>
      <c r="E15" s="1053"/>
    </row>
    <row r="16" spans="1:7" ht="38.25" customHeight="1">
      <c r="A16" s="702" t="s">
        <v>513</v>
      </c>
      <c r="B16" s="1053" t="s">
        <v>812</v>
      </c>
      <c r="C16" s="1053"/>
      <c r="D16" s="1053"/>
      <c r="E16" s="1053"/>
    </row>
    <row r="17" spans="1:7" ht="25.5" customHeight="1">
      <c r="A17" s="702" t="s">
        <v>513</v>
      </c>
      <c r="B17" s="1053" t="s">
        <v>813</v>
      </c>
      <c r="C17" s="1053"/>
      <c r="D17" s="1053"/>
      <c r="E17" s="1053"/>
    </row>
    <row r="18" spans="1:7" s="694" customFormat="1" ht="38.25" customHeight="1">
      <c r="A18" s="702" t="s">
        <v>513</v>
      </c>
      <c r="B18" s="1053" t="s">
        <v>814</v>
      </c>
      <c r="C18" s="1053"/>
      <c r="D18" s="1053"/>
      <c r="E18" s="1053"/>
      <c r="G18" s="693"/>
    </row>
    <row r="19" spans="1:7" s="694" customFormat="1" ht="38.25" customHeight="1">
      <c r="A19" s="702" t="s">
        <v>513</v>
      </c>
      <c r="B19" s="1053" t="s">
        <v>815</v>
      </c>
      <c r="C19" s="1053"/>
      <c r="D19" s="1053"/>
      <c r="E19" s="1053"/>
      <c r="G19" s="693"/>
    </row>
    <row r="20" spans="1:7" s="694" customFormat="1" ht="25.5" customHeight="1">
      <c r="A20" s="702" t="s">
        <v>513</v>
      </c>
      <c r="B20" s="1053" t="s">
        <v>816</v>
      </c>
      <c r="C20" s="1053"/>
      <c r="D20" s="1053"/>
      <c r="E20" s="1053"/>
      <c r="G20" s="693"/>
    </row>
    <row r="21" spans="1:7" s="694" customFormat="1" ht="25.5" customHeight="1">
      <c r="A21" s="702" t="s">
        <v>513</v>
      </c>
      <c r="B21" s="1053" t="s">
        <v>817</v>
      </c>
      <c r="C21" s="1053"/>
      <c r="D21" s="1053"/>
      <c r="E21" s="1053"/>
      <c r="G21" s="693"/>
    </row>
    <row r="22" spans="1:7" s="694" customFormat="1" ht="25.5" customHeight="1">
      <c r="A22" s="702" t="s">
        <v>513</v>
      </c>
      <c r="B22" s="1053" t="s">
        <v>818</v>
      </c>
      <c r="C22" s="1053"/>
      <c r="D22" s="1053"/>
      <c r="E22" s="1053"/>
      <c r="G22" s="693"/>
    </row>
    <row r="23" spans="1:7" s="694" customFormat="1" ht="25.5" customHeight="1">
      <c r="A23" s="702" t="s">
        <v>513</v>
      </c>
      <c r="B23" s="1053" t="s">
        <v>819</v>
      </c>
      <c r="C23" s="1053"/>
      <c r="D23" s="1053"/>
      <c r="E23" s="1053"/>
      <c r="G23" s="693"/>
    </row>
    <row r="24" spans="1:7" s="694" customFormat="1">
      <c r="A24" s="702"/>
      <c r="B24" s="692"/>
      <c r="C24" s="693"/>
      <c r="G24" s="693"/>
    </row>
    <row r="25" spans="1:7" s="694" customFormat="1">
      <c r="A25" s="703"/>
      <c r="B25" s="704" t="s">
        <v>820</v>
      </c>
      <c r="C25" s="693"/>
      <c r="G25" s="693"/>
    </row>
    <row r="26" spans="1:7" s="694" customFormat="1" hidden="1">
      <c r="A26" s="702"/>
      <c r="B26" s="692" t="s">
        <v>821</v>
      </c>
      <c r="C26" s="693"/>
      <c r="G26" s="693"/>
    </row>
    <row r="27" spans="1:7" s="694" customFormat="1" ht="12.75" customHeight="1">
      <c r="A27" s="702"/>
      <c r="B27" s="1053" t="s">
        <v>822</v>
      </c>
      <c r="C27" s="1053"/>
      <c r="D27" s="1053"/>
      <c r="E27" s="1053"/>
      <c r="G27" s="693"/>
    </row>
    <row r="28" spans="1:7" s="694" customFormat="1" ht="12.75" customHeight="1">
      <c r="A28" s="702" t="s">
        <v>513</v>
      </c>
      <c r="B28" s="1053" t="s">
        <v>823</v>
      </c>
      <c r="C28" s="1053"/>
      <c r="D28" s="1053"/>
      <c r="E28" s="1053"/>
      <c r="G28" s="693"/>
    </row>
    <row r="29" spans="1:7" s="694" customFormat="1" ht="13.35" customHeight="1">
      <c r="A29" s="702" t="s">
        <v>513</v>
      </c>
      <c r="B29" s="1053" t="s">
        <v>824</v>
      </c>
      <c r="C29" s="1053"/>
      <c r="D29" s="1053"/>
      <c r="E29" s="1053"/>
      <c r="G29" s="693"/>
    </row>
    <row r="30" spans="1:7" s="694" customFormat="1" ht="13.35" customHeight="1">
      <c r="A30" s="702" t="s">
        <v>513</v>
      </c>
      <c r="B30" s="1053" t="s">
        <v>825</v>
      </c>
      <c r="C30" s="1053"/>
      <c r="D30" s="1053"/>
      <c r="E30" s="1053"/>
      <c r="G30" s="693"/>
    </row>
    <row r="31" spans="1:7" s="694" customFormat="1" ht="25.5" customHeight="1">
      <c r="A31" s="702" t="s">
        <v>513</v>
      </c>
      <c r="B31" s="1053" t="s">
        <v>826</v>
      </c>
      <c r="C31" s="1053"/>
      <c r="D31" s="1053"/>
      <c r="E31" s="1053"/>
      <c r="G31" s="693"/>
    </row>
    <row r="32" spans="1:7" s="694" customFormat="1" ht="13.35" customHeight="1">
      <c r="A32" s="702" t="s">
        <v>513</v>
      </c>
      <c r="B32" s="1053" t="s">
        <v>827</v>
      </c>
      <c r="C32" s="1053"/>
      <c r="D32" s="1053"/>
      <c r="E32" s="1053"/>
      <c r="G32" s="693"/>
    </row>
    <row r="33" spans="1:7" s="694" customFormat="1" ht="13.35" customHeight="1">
      <c r="A33" s="702" t="s">
        <v>513</v>
      </c>
      <c r="B33" s="1053" t="s">
        <v>828</v>
      </c>
      <c r="C33" s="1053"/>
      <c r="D33" s="1053"/>
      <c r="E33" s="1053"/>
      <c r="G33" s="693"/>
    </row>
    <row r="34" spans="1:7" s="694" customFormat="1" ht="12.75" customHeight="1">
      <c r="A34" s="702" t="s">
        <v>513</v>
      </c>
      <c r="B34" s="1053" t="s">
        <v>829</v>
      </c>
      <c r="C34" s="1053"/>
      <c r="D34" s="1053"/>
      <c r="E34" s="1053"/>
      <c r="G34" s="693"/>
    </row>
    <row r="35" spans="1:7" s="694" customFormat="1" ht="25.5" customHeight="1">
      <c r="A35" s="702" t="s">
        <v>513</v>
      </c>
      <c r="B35" s="1053" t="s">
        <v>830</v>
      </c>
      <c r="C35" s="1053"/>
      <c r="D35" s="1053"/>
      <c r="E35" s="1053"/>
      <c r="G35" s="693"/>
    </row>
    <row r="36" spans="1:7" s="694" customFormat="1" ht="25.5" customHeight="1">
      <c r="A36" s="702" t="s">
        <v>513</v>
      </c>
      <c r="B36" s="1053" t="s">
        <v>831</v>
      </c>
      <c r="C36" s="1053"/>
      <c r="D36" s="1053"/>
      <c r="E36" s="1053"/>
      <c r="G36" s="693"/>
    </row>
    <row r="37" spans="1:7" s="694" customFormat="1" ht="25.5" customHeight="1">
      <c r="A37" s="702" t="s">
        <v>513</v>
      </c>
      <c r="B37" s="1053" t="s">
        <v>832</v>
      </c>
      <c r="C37" s="1053"/>
      <c r="D37" s="1053"/>
      <c r="E37" s="1053"/>
      <c r="G37" s="693"/>
    </row>
    <row r="38" spans="1:7" s="694" customFormat="1" ht="25.5" customHeight="1">
      <c r="A38" s="702" t="s">
        <v>513</v>
      </c>
      <c r="B38" s="1053" t="s">
        <v>833</v>
      </c>
      <c r="C38" s="1053"/>
      <c r="D38" s="1053"/>
      <c r="E38" s="1053"/>
      <c r="G38" s="693"/>
    </row>
    <row r="39" spans="1:7" s="694" customFormat="1" ht="13.35" customHeight="1">
      <c r="A39" s="702" t="s">
        <v>513</v>
      </c>
      <c r="B39" s="1053" t="s">
        <v>834</v>
      </c>
      <c r="C39" s="1053"/>
      <c r="D39" s="1053"/>
      <c r="E39" s="1053"/>
      <c r="G39" s="693"/>
    </row>
    <row r="40" spans="1:7" s="694" customFormat="1" ht="38.25" customHeight="1">
      <c r="A40" s="702" t="s">
        <v>513</v>
      </c>
      <c r="B40" s="1053" t="s">
        <v>835</v>
      </c>
      <c r="C40" s="1053"/>
      <c r="D40" s="1053"/>
      <c r="E40" s="1053"/>
      <c r="G40" s="693"/>
    </row>
    <row r="41" spans="1:7" s="694" customFormat="1" ht="38.25" customHeight="1">
      <c r="A41" s="702" t="s">
        <v>513</v>
      </c>
      <c r="B41" s="1053" t="s">
        <v>836</v>
      </c>
      <c r="C41" s="1053"/>
      <c r="D41" s="1053"/>
      <c r="E41" s="1053"/>
      <c r="G41" s="693"/>
    </row>
    <row r="42" spans="1:7" s="694" customFormat="1" ht="25.5" customHeight="1">
      <c r="A42" s="702" t="s">
        <v>513</v>
      </c>
      <c r="B42" s="1053" t="s">
        <v>837</v>
      </c>
      <c r="C42" s="1053"/>
      <c r="D42" s="1053"/>
      <c r="E42" s="1053"/>
      <c r="G42" s="693"/>
    </row>
    <row r="43" spans="1:7" s="694" customFormat="1" ht="13.35" customHeight="1">
      <c r="A43" s="702" t="s">
        <v>513</v>
      </c>
      <c r="B43" s="1053" t="s">
        <v>838</v>
      </c>
      <c r="C43" s="1053"/>
      <c r="D43" s="1053"/>
      <c r="E43" s="1053"/>
      <c r="G43" s="693"/>
    </row>
    <row r="44" spans="1:7" s="694" customFormat="1" ht="25.5" customHeight="1">
      <c r="A44" s="702" t="s">
        <v>513</v>
      </c>
      <c r="B44" s="1053" t="s">
        <v>839</v>
      </c>
      <c r="C44" s="1053"/>
      <c r="D44" s="1053"/>
      <c r="E44" s="1053"/>
      <c r="G44" s="693"/>
    </row>
    <row r="45" spans="1:7" s="694" customFormat="1" ht="25.5" customHeight="1">
      <c r="A45" s="702" t="s">
        <v>513</v>
      </c>
      <c r="B45" s="1053" t="s">
        <v>840</v>
      </c>
      <c r="C45" s="1053"/>
      <c r="D45" s="1053"/>
      <c r="E45" s="1053"/>
      <c r="G45" s="693"/>
    </row>
    <row r="46" spans="1:7" s="694" customFormat="1" ht="25.5" customHeight="1">
      <c r="A46" s="702" t="s">
        <v>513</v>
      </c>
      <c r="B46" s="1053" t="s">
        <v>841</v>
      </c>
      <c r="C46" s="1053"/>
      <c r="D46" s="1053"/>
      <c r="E46" s="1053"/>
      <c r="G46" s="693"/>
    </row>
    <row r="47" spans="1:7" s="694" customFormat="1" ht="13.35" customHeight="1">
      <c r="A47" s="702" t="s">
        <v>513</v>
      </c>
      <c r="B47" s="1053" t="s">
        <v>842</v>
      </c>
      <c r="C47" s="1053"/>
      <c r="D47" s="1053"/>
      <c r="E47" s="1053"/>
      <c r="G47" s="693"/>
    </row>
    <row r="48" spans="1:7" s="694" customFormat="1" ht="13.35" customHeight="1">
      <c r="A48" s="702" t="s">
        <v>513</v>
      </c>
      <c r="B48" s="1053" t="s">
        <v>843</v>
      </c>
      <c r="C48" s="1053"/>
      <c r="D48" s="1053"/>
      <c r="E48" s="1053"/>
      <c r="G48" s="693"/>
    </row>
    <row r="49" spans="1:7" s="694" customFormat="1">
      <c r="A49" s="702"/>
      <c r="B49" s="692"/>
      <c r="C49" s="693"/>
      <c r="G49" s="693"/>
    </row>
    <row r="50" spans="1:7" s="694" customFormat="1">
      <c r="A50" s="778"/>
      <c r="B50" s="779"/>
      <c r="C50" s="780"/>
      <c r="D50" s="781"/>
      <c r="E50" s="1049" t="s">
        <v>1335</v>
      </c>
      <c r="F50" s="1049"/>
      <c r="G50" s="693"/>
    </row>
    <row r="51" spans="1:7">
      <c r="A51" s="775" t="s">
        <v>1338</v>
      </c>
      <c r="B51" s="776" t="s">
        <v>844</v>
      </c>
      <c r="C51" s="777" t="s">
        <v>845</v>
      </c>
      <c r="D51" s="782" t="s">
        <v>846</v>
      </c>
      <c r="E51" s="783" t="s">
        <v>1336</v>
      </c>
      <c r="F51" s="783" t="s">
        <v>1337</v>
      </c>
    </row>
    <row r="52" spans="1:7">
      <c r="A52" s="702"/>
    </row>
    <row r="53" spans="1:7" ht="25.5">
      <c r="A53" s="703" t="s">
        <v>37</v>
      </c>
      <c r="B53" s="704" t="s">
        <v>847</v>
      </c>
    </row>
    <row r="54" spans="1:7" hidden="1">
      <c r="A54" s="702"/>
      <c r="B54" s="692" t="s">
        <v>821</v>
      </c>
    </row>
    <row r="55" spans="1:7">
      <c r="A55" s="702"/>
    </row>
    <row r="56" spans="1:7" ht="38.25">
      <c r="A56" s="705" t="s">
        <v>848</v>
      </c>
      <c r="B56" s="692" t="s">
        <v>849</v>
      </c>
      <c r="D56" s="706"/>
      <c r="E56" s="706"/>
      <c r="F56" s="706"/>
    </row>
    <row r="57" spans="1:7" ht="12.75" hidden="1" customHeight="1">
      <c r="A57" s="693"/>
      <c r="B57" s="693"/>
      <c r="D57" s="693"/>
      <c r="E57" s="693"/>
      <c r="F57" s="693"/>
    </row>
    <row r="58" spans="1:7">
      <c r="A58" s="702"/>
      <c r="B58" s="692" t="s">
        <v>850</v>
      </c>
      <c r="D58" s="706"/>
      <c r="E58" s="706"/>
      <c r="F58" s="706"/>
    </row>
    <row r="59" spans="1:7" ht="13.5" customHeight="1">
      <c r="A59" s="702" t="s">
        <v>851</v>
      </c>
      <c r="B59" s="692" t="s">
        <v>852</v>
      </c>
      <c r="D59" s="706"/>
      <c r="E59" s="706"/>
      <c r="F59" s="706"/>
    </row>
    <row r="60" spans="1:7" ht="12.75" customHeight="1">
      <c r="A60" s="702" t="s">
        <v>851</v>
      </c>
      <c r="B60" s="692" t="s">
        <v>853</v>
      </c>
      <c r="D60" s="706"/>
      <c r="E60" s="706"/>
      <c r="F60" s="706"/>
    </row>
    <row r="61" spans="1:7" ht="12.75" customHeight="1">
      <c r="A61" s="702" t="s">
        <v>851</v>
      </c>
      <c r="B61" s="692" t="s">
        <v>854</v>
      </c>
      <c r="D61" s="706"/>
      <c r="E61" s="706"/>
      <c r="F61" s="706"/>
    </row>
    <row r="62" spans="1:7">
      <c r="A62" s="702" t="s">
        <v>851</v>
      </c>
      <c r="B62" s="692" t="s">
        <v>855</v>
      </c>
      <c r="D62" s="706"/>
      <c r="E62" s="706"/>
      <c r="F62" s="706"/>
    </row>
    <row r="63" spans="1:7">
      <c r="A63" s="702" t="s">
        <v>851</v>
      </c>
      <c r="B63" s="692" t="s">
        <v>856</v>
      </c>
      <c r="D63" s="706"/>
      <c r="E63" s="706"/>
      <c r="F63" s="706"/>
    </row>
    <row r="64" spans="1:7" ht="25.5">
      <c r="A64" s="702" t="s">
        <v>851</v>
      </c>
      <c r="B64" s="692" t="s">
        <v>857</v>
      </c>
      <c r="D64" s="706"/>
      <c r="E64" s="706"/>
      <c r="F64" s="706"/>
    </row>
    <row r="65" spans="1:6">
      <c r="A65" s="702"/>
      <c r="B65" s="692" t="s">
        <v>858</v>
      </c>
      <c r="D65" s="706"/>
      <c r="E65" s="706"/>
      <c r="F65" s="706"/>
    </row>
    <row r="66" spans="1:6">
      <c r="A66" s="702"/>
      <c r="B66" s="692" t="s">
        <v>859</v>
      </c>
      <c r="C66" s="693" t="s">
        <v>860</v>
      </c>
      <c r="D66" s="706">
        <v>1</v>
      </c>
      <c r="E66" s="706"/>
      <c r="F66" s="706"/>
    </row>
    <row r="67" spans="1:6">
      <c r="A67" s="702"/>
    </row>
    <row r="68" spans="1:6">
      <c r="A68" s="705" t="s">
        <v>861</v>
      </c>
      <c r="B68" s="692" t="s">
        <v>862</v>
      </c>
      <c r="D68" s="706"/>
      <c r="E68" s="706"/>
      <c r="F68" s="706"/>
    </row>
    <row r="69" spans="1:6" ht="12.75" hidden="1" customHeight="1">
      <c r="A69" s="693"/>
      <c r="B69" s="693"/>
      <c r="D69" s="693"/>
      <c r="E69" s="693"/>
      <c r="F69" s="693"/>
    </row>
    <row r="70" spans="1:6">
      <c r="A70" s="702"/>
      <c r="B70" s="692" t="s">
        <v>850</v>
      </c>
      <c r="D70" s="706"/>
      <c r="E70" s="706"/>
      <c r="F70" s="706"/>
    </row>
    <row r="71" spans="1:6" ht="13.5" customHeight="1">
      <c r="A71" s="702" t="s">
        <v>851</v>
      </c>
      <c r="B71" s="692" t="s">
        <v>863</v>
      </c>
      <c r="D71" s="706"/>
      <c r="E71" s="706"/>
      <c r="F71" s="706"/>
    </row>
    <row r="72" spans="1:6" ht="13.5" customHeight="1">
      <c r="A72" s="702" t="s">
        <v>851</v>
      </c>
      <c r="B72" s="692" t="s">
        <v>864</v>
      </c>
      <c r="D72" s="706"/>
      <c r="E72" s="706"/>
      <c r="F72" s="706"/>
    </row>
    <row r="73" spans="1:6">
      <c r="A73" s="702" t="s">
        <v>851</v>
      </c>
      <c r="B73" s="692" t="s">
        <v>856</v>
      </c>
      <c r="D73" s="706"/>
      <c r="E73" s="706"/>
      <c r="F73" s="706"/>
    </row>
    <row r="74" spans="1:6" ht="25.5">
      <c r="A74" s="702" t="s">
        <v>851</v>
      </c>
      <c r="B74" s="692" t="s">
        <v>857</v>
      </c>
      <c r="D74" s="706"/>
      <c r="E74" s="706"/>
      <c r="F74" s="706"/>
    </row>
    <row r="75" spans="1:6">
      <c r="A75" s="702"/>
      <c r="B75" s="692" t="s">
        <v>858</v>
      </c>
      <c r="D75" s="706"/>
      <c r="E75" s="706"/>
      <c r="F75" s="706"/>
    </row>
    <row r="76" spans="1:6">
      <c r="A76" s="702"/>
      <c r="B76" s="692" t="s">
        <v>859</v>
      </c>
      <c r="C76" s="693" t="s">
        <v>860</v>
      </c>
      <c r="D76" s="706">
        <v>1</v>
      </c>
      <c r="E76" s="706"/>
      <c r="F76" s="706"/>
    </row>
    <row r="77" spans="1:6">
      <c r="A77" s="702"/>
      <c r="D77" s="706"/>
      <c r="E77" s="706"/>
      <c r="F77" s="706"/>
    </row>
    <row r="78" spans="1:6" s="695" customFormat="1" ht="38.25">
      <c r="A78" s="705" t="s">
        <v>865</v>
      </c>
      <c r="B78" s="707" t="s">
        <v>1339</v>
      </c>
      <c r="D78" s="700"/>
      <c r="E78" s="700"/>
      <c r="F78" s="700"/>
    </row>
    <row r="79" spans="1:6" ht="12.75" hidden="1" customHeight="1">
      <c r="A79" s="693"/>
      <c r="B79" s="693"/>
      <c r="D79" s="693"/>
      <c r="E79" s="693"/>
      <c r="F79" s="693"/>
    </row>
    <row r="80" spans="1:6">
      <c r="A80" s="702"/>
      <c r="B80" s="692" t="s">
        <v>866</v>
      </c>
    </row>
    <row r="81" spans="1:6">
      <c r="A81" s="702" t="s">
        <v>851</v>
      </c>
      <c r="B81" s="692" t="s">
        <v>867</v>
      </c>
    </row>
    <row r="82" spans="1:6">
      <c r="A82" s="702" t="s">
        <v>851</v>
      </c>
      <c r="B82" s="692" t="s">
        <v>868</v>
      </c>
    </row>
    <row r="83" spans="1:6">
      <c r="A83" s="703"/>
      <c r="B83" s="707" t="s">
        <v>869</v>
      </c>
      <c r="D83" s="708"/>
    </row>
    <row r="84" spans="1:6" ht="25.5">
      <c r="A84" s="702" t="s">
        <v>851</v>
      </c>
      <c r="B84" s="707" t="s">
        <v>870</v>
      </c>
      <c r="D84" s="708"/>
    </row>
    <row r="85" spans="1:6" s="695" customFormat="1" ht="26.45" customHeight="1">
      <c r="A85" s="702" t="s">
        <v>851</v>
      </c>
      <c r="B85" s="707" t="s">
        <v>871</v>
      </c>
      <c r="D85" s="700"/>
      <c r="E85" s="700"/>
      <c r="F85" s="700"/>
    </row>
    <row r="86" spans="1:6" s="695" customFormat="1" ht="26.45" customHeight="1">
      <c r="A86" s="702" t="s">
        <v>851</v>
      </c>
      <c r="B86" s="707" t="s">
        <v>872</v>
      </c>
      <c r="D86" s="700"/>
      <c r="E86" s="700"/>
      <c r="F86" s="700"/>
    </row>
    <row r="87" spans="1:6" ht="13.5" customHeight="1">
      <c r="A87" s="702" t="s">
        <v>851</v>
      </c>
      <c r="B87" s="692" t="s">
        <v>873</v>
      </c>
      <c r="D87" s="706"/>
      <c r="E87" s="706"/>
      <c r="F87" s="706"/>
    </row>
    <row r="88" spans="1:6" s="695" customFormat="1" ht="12.75" customHeight="1">
      <c r="A88" s="702" t="s">
        <v>851</v>
      </c>
      <c r="B88" s="707" t="s">
        <v>874</v>
      </c>
      <c r="D88" s="700"/>
      <c r="E88" s="700"/>
      <c r="F88" s="700"/>
    </row>
    <row r="89" spans="1:6" s="695" customFormat="1" ht="12.75" customHeight="1">
      <c r="A89" s="702" t="s">
        <v>851</v>
      </c>
      <c r="B89" s="707" t="s">
        <v>875</v>
      </c>
      <c r="D89" s="700"/>
      <c r="E89" s="700"/>
      <c r="F89" s="700"/>
    </row>
    <row r="90" spans="1:6" s="695" customFormat="1" ht="12.75" customHeight="1">
      <c r="A90" s="702" t="s">
        <v>851</v>
      </c>
      <c r="B90" s="707" t="s">
        <v>876</v>
      </c>
      <c r="D90" s="700"/>
      <c r="E90" s="700"/>
      <c r="F90" s="700"/>
    </row>
    <row r="91" spans="1:6" s="695" customFormat="1" ht="12.75" customHeight="1">
      <c r="A91" s="702" t="s">
        <v>851</v>
      </c>
      <c r="B91" s="707" t="s">
        <v>877</v>
      </c>
      <c r="D91" s="700"/>
      <c r="E91" s="700"/>
      <c r="F91" s="700"/>
    </row>
    <row r="92" spans="1:6" ht="25.5">
      <c r="A92" s="702" t="s">
        <v>851</v>
      </c>
      <c r="B92" s="692" t="s">
        <v>878</v>
      </c>
    </row>
    <row r="93" spans="1:6">
      <c r="A93" s="702"/>
      <c r="B93" s="692" t="s">
        <v>879</v>
      </c>
    </row>
    <row r="94" spans="1:6">
      <c r="A94" s="702"/>
      <c r="B94" s="692" t="s">
        <v>859</v>
      </c>
      <c r="C94" s="693" t="s">
        <v>860</v>
      </c>
      <c r="D94" s="694">
        <v>1</v>
      </c>
    </row>
    <row r="95" spans="1:6">
      <c r="A95" s="702"/>
    </row>
    <row r="96" spans="1:6" s="695" customFormat="1" ht="38.25">
      <c r="A96" s="705" t="s">
        <v>880</v>
      </c>
      <c r="B96" s="784" t="s">
        <v>1340</v>
      </c>
      <c r="D96" s="700"/>
      <c r="E96" s="700"/>
      <c r="F96" s="700"/>
    </row>
    <row r="97" spans="1:6" ht="12.75" hidden="1" customHeight="1">
      <c r="A97" s="693"/>
      <c r="B97" s="693"/>
      <c r="D97" s="693"/>
      <c r="E97" s="693"/>
      <c r="F97" s="693"/>
    </row>
    <row r="98" spans="1:6">
      <c r="A98" s="702"/>
      <c r="B98" s="692" t="s">
        <v>866</v>
      </c>
    </row>
    <row r="99" spans="1:6">
      <c r="A99" s="702" t="s">
        <v>851</v>
      </c>
      <c r="B99" s="692" t="s">
        <v>867</v>
      </c>
    </row>
    <row r="100" spans="1:6" s="695" customFormat="1" ht="12.75" customHeight="1">
      <c r="A100" s="702" t="s">
        <v>851</v>
      </c>
      <c r="B100" s="707" t="s">
        <v>881</v>
      </c>
      <c r="D100" s="700"/>
      <c r="E100" s="700"/>
      <c r="F100" s="700"/>
    </row>
    <row r="101" spans="1:6">
      <c r="A101" s="703"/>
      <c r="B101" s="707" t="s">
        <v>869</v>
      </c>
      <c r="D101" s="708"/>
    </row>
    <row r="102" spans="1:6" ht="25.5">
      <c r="A102" s="702" t="s">
        <v>851</v>
      </c>
      <c r="B102" s="707" t="s">
        <v>870</v>
      </c>
      <c r="D102" s="708"/>
    </row>
    <row r="103" spans="1:6" s="695" customFormat="1" ht="38.25" customHeight="1">
      <c r="A103" s="702" t="s">
        <v>851</v>
      </c>
      <c r="B103" s="707" t="s">
        <v>882</v>
      </c>
      <c r="D103" s="700"/>
      <c r="E103" s="700"/>
      <c r="F103" s="700"/>
    </row>
    <row r="104" spans="1:6" s="695" customFormat="1" ht="26.45" customHeight="1">
      <c r="A104" s="702" t="s">
        <v>851</v>
      </c>
      <c r="B104" s="707" t="s">
        <v>883</v>
      </c>
      <c r="D104" s="700"/>
      <c r="E104" s="700"/>
      <c r="F104" s="700"/>
    </row>
    <row r="105" spans="1:6" s="695" customFormat="1" ht="26.45" customHeight="1">
      <c r="A105" s="702" t="s">
        <v>851</v>
      </c>
      <c r="B105" s="707" t="s">
        <v>884</v>
      </c>
      <c r="D105" s="700"/>
      <c r="E105" s="700"/>
      <c r="F105" s="700"/>
    </row>
    <row r="106" spans="1:6" ht="13.5" customHeight="1">
      <c r="A106" s="702" t="s">
        <v>851</v>
      </c>
      <c r="B106" s="692" t="s">
        <v>873</v>
      </c>
      <c r="D106" s="706"/>
      <c r="E106" s="706"/>
      <c r="F106" s="706"/>
    </row>
    <row r="107" spans="1:6" s="695" customFormat="1" ht="12.75" customHeight="1">
      <c r="A107" s="702" t="s">
        <v>851</v>
      </c>
      <c r="B107" s="707" t="s">
        <v>885</v>
      </c>
      <c r="D107" s="700"/>
      <c r="E107" s="700"/>
      <c r="F107" s="700"/>
    </row>
    <row r="108" spans="1:6" s="695" customFormat="1" ht="12.75" customHeight="1">
      <c r="A108" s="702" t="s">
        <v>851</v>
      </c>
      <c r="B108" s="707" t="s">
        <v>874</v>
      </c>
      <c r="D108" s="700"/>
      <c r="E108" s="700"/>
      <c r="F108" s="700"/>
    </row>
    <row r="109" spans="1:6" s="695" customFormat="1" ht="12.75" customHeight="1">
      <c r="A109" s="702" t="s">
        <v>851</v>
      </c>
      <c r="B109" s="707" t="s">
        <v>886</v>
      </c>
      <c r="D109" s="700"/>
      <c r="E109" s="700"/>
      <c r="F109" s="700"/>
    </row>
    <row r="110" spans="1:6" s="695" customFormat="1" ht="12.75" customHeight="1">
      <c r="A110" s="702" t="s">
        <v>851</v>
      </c>
      <c r="B110" s="707" t="s">
        <v>876</v>
      </c>
      <c r="D110" s="700"/>
      <c r="E110" s="700"/>
      <c r="F110" s="700"/>
    </row>
    <row r="111" spans="1:6" s="695" customFormat="1" ht="12.75" customHeight="1">
      <c r="A111" s="702" t="s">
        <v>851</v>
      </c>
      <c r="B111" s="707" t="s">
        <v>887</v>
      </c>
      <c r="D111" s="700"/>
      <c r="E111" s="700"/>
      <c r="F111" s="700"/>
    </row>
    <row r="112" spans="1:6" s="695" customFormat="1" ht="25.5" customHeight="1">
      <c r="A112" s="702" t="s">
        <v>851</v>
      </c>
      <c r="B112" s="707" t="s">
        <v>888</v>
      </c>
      <c r="D112" s="700"/>
      <c r="E112" s="700"/>
      <c r="F112" s="700"/>
    </row>
    <row r="113" spans="1:6" s="695" customFormat="1" ht="25.5" customHeight="1">
      <c r="A113" s="702" t="s">
        <v>851</v>
      </c>
      <c r="B113" s="707" t="s">
        <v>889</v>
      </c>
      <c r="D113" s="700"/>
      <c r="E113" s="700"/>
      <c r="F113" s="700"/>
    </row>
    <row r="114" spans="1:6" ht="12.75" customHeight="1">
      <c r="A114" s="702" t="s">
        <v>851</v>
      </c>
      <c r="B114" s="692" t="s">
        <v>890</v>
      </c>
    </row>
    <row r="115" spans="1:6">
      <c r="A115" s="702" t="s">
        <v>851</v>
      </c>
      <c r="B115" s="692" t="s">
        <v>891</v>
      </c>
    </row>
    <row r="116" spans="1:6" ht="25.5">
      <c r="A116" s="702" t="s">
        <v>851</v>
      </c>
      <c r="B116" s="692" t="s">
        <v>892</v>
      </c>
    </row>
    <row r="117" spans="1:6" ht="25.5">
      <c r="A117" s="702" t="s">
        <v>851</v>
      </c>
      <c r="B117" s="692" t="s">
        <v>878</v>
      </c>
    </row>
    <row r="118" spans="1:6">
      <c r="A118" s="702"/>
      <c r="B118" s="692" t="s">
        <v>879</v>
      </c>
    </row>
    <row r="119" spans="1:6">
      <c r="A119" s="702"/>
      <c r="B119" s="692" t="s">
        <v>859</v>
      </c>
      <c r="C119" s="693" t="s">
        <v>860</v>
      </c>
      <c r="D119" s="694">
        <v>1</v>
      </c>
    </row>
    <row r="120" spans="1:6" ht="12" customHeight="1">
      <c r="A120" s="702"/>
    </row>
    <row r="121" spans="1:6" ht="25.5">
      <c r="A121" s="703" t="s">
        <v>893</v>
      </c>
      <c r="B121" s="692" t="s">
        <v>894</v>
      </c>
    </row>
    <row r="122" spans="1:6" ht="38.25">
      <c r="A122" s="702" t="s">
        <v>851</v>
      </c>
      <c r="B122" s="692" t="s">
        <v>1341</v>
      </c>
    </row>
    <row r="123" spans="1:6">
      <c r="A123" s="702" t="s">
        <v>851</v>
      </c>
      <c r="B123" s="692" t="s">
        <v>895</v>
      </c>
    </row>
    <row r="124" spans="1:6">
      <c r="A124" s="702" t="s">
        <v>851</v>
      </c>
      <c r="B124" s="692" t="s">
        <v>896</v>
      </c>
    </row>
    <row r="125" spans="1:6" s="695" customFormat="1">
      <c r="A125" s="702" t="s">
        <v>851</v>
      </c>
      <c r="B125" s="707" t="s">
        <v>897</v>
      </c>
      <c r="D125" s="700"/>
      <c r="E125" s="700"/>
      <c r="F125" s="700"/>
    </row>
    <row r="126" spans="1:6">
      <c r="A126" s="702" t="s">
        <v>851</v>
      </c>
      <c r="B126" s="692" t="s">
        <v>898</v>
      </c>
    </row>
    <row r="127" spans="1:6">
      <c r="A127" s="702" t="s">
        <v>851</v>
      </c>
      <c r="B127" s="692" t="s">
        <v>899</v>
      </c>
    </row>
    <row r="128" spans="1:6" ht="38.25">
      <c r="A128" s="702" t="s">
        <v>851</v>
      </c>
      <c r="B128" s="692" t="s">
        <v>900</v>
      </c>
    </row>
    <row r="129" spans="1:6" ht="25.5">
      <c r="A129" s="702" t="s">
        <v>851</v>
      </c>
      <c r="B129" s="692" t="s">
        <v>901</v>
      </c>
    </row>
    <row r="130" spans="1:6" ht="25.5">
      <c r="A130" s="702"/>
      <c r="B130" s="692" t="s">
        <v>902</v>
      </c>
    </row>
    <row r="131" spans="1:6">
      <c r="A131" s="702"/>
      <c r="B131" s="692" t="s">
        <v>859</v>
      </c>
      <c r="C131" s="693" t="s">
        <v>860</v>
      </c>
      <c r="D131" s="694">
        <v>1</v>
      </c>
    </row>
    <row r="132" spans="1:6">
      <c r="A132" s="702"/>
    </row>
    <row r="133" spans="1:6" ht="25.5">
      <c r="A133" s="703" t="s">
        <v>903</v>
      </c>
      <c r="B133" s="692" t="s">
        <v>904</v>
      </c>
    </row>
    <row r="134" spans="1:6">
      <c r="A134" s="702"/>
      <c r="B134" s="692" t="s">
        <v>905</v>
      </c>
    </row>
    <row r="135" spans="1:6" ht="25.5">
      <c r="A135" s="702"/>
      <c r="B135" s="692" t="s">
        <v>906</v>
      </c>
    </row>
    <row r="136" spans="1:6">
      <c r="A136" s="702" t="s">
        <v>907</v>
      </c>
      <c r="B136" s="692" t="s">
        <v>908</v>
      </c>
    </row>
    <row r="137" spans="1:6">
      <c r="A137" s="702"/>
      <c r="B137" s="692" t="s">
        <v>909</v>
      </c>
      <c r="C137" s="693" t="s">
        <v>910</v>
      </c>
      <c r="D137" s="694">
        <v>52</v>
      </c>
    </row>
    <row r="138" spans="1:6">
      <c r="A138" s="702" t="s">
        <v>911</v>
      </c>
      <c r="B138" s="692" t="s">
        <v>912</v>
      </c>
    </row>
    <row r="139" spans="1:6">
      <c r="A139" s="702"/>
      <c r="B139" s="692" t="s">
        <v>909</v>
      </c>
      <c r="C139" s="693" t="s">
        <v>910</v>
      </c>
      <c r="D139" s="694">
        <v>18</v>
      </c>
    </row>
    <row r="140" spans="1:6">
      <c r="A140" s="702" t="s">
        <v>913</v>
      </c>
      <c r="B140" s="692" t="s">
        <v>914</v>
      </c>
    </row>
    <row r="141" spans="1:6">
      <c r="A141" s="702"/>
      <c r="B141" s="692" t="s">
        <v>909</v>
      </c>
      <c r="C141" s="693" t="s">
        <v>910</v>
      </c>
      <c r="D141" s="694">
        <v>25</v>
      </c>
    </row>
    <row r="142" spans="1:6">
      <c r="A142" s="702"/>
    </row>
    <row r="143" spans="1:6" s="695" customFormat="1" ht="51">
      <c r="A143" s="703" t="s">
        <v>915</v>
      </c>
      <c r="B143" s="707" t="s">
        <v>916</v>
      </c>
      <c r="D143" s="700"/>
      <c r="E143" s="700"/>
      <c r="F143" s="700"/>
    </row>
    <row r="144" spans="1:6">
      <c r="A144" s="702" t="s">
        <v>917</v>
      </c>
      <c r="B144" s="692" t="s">
        <v>918</v>
      </c>
    </row>
    <row r="145" spans="1:4">
      <c r="A145" s="702"/>
      <c r="B145" s="692" t="s">
        <v>909</v>
      </c>
      <c r="C145" s="693" t="s">
        <v>465</v>
      </c>
      <c r="D145" s="694">
        <v>8</v>
      </c>
    </row>
    <row r="146" spans="1:4">
      <c r="A146" s="702"/>
    </row>
    <row r="147" spans="1:4" ht="25.5">
      <c r="A147" s="703" t="s">
        <v>919</v>
      </c>
      <c r="B147" s="692" t="s">
        <v>920</v>
      </c>
    </row>
    <row r="148" spans="1:4">
      <c r="A148" s="702"/>
      <c r="B148" s="692" t="s">
        <v>921</v>
      </c>
    </row>
    <row r="149" spans="1:4">
      <c r="A149" s="702"/>
      <c r="B149" s="692" t="s">
        <v>922</v>
      </c>
    </row>
    <row r="150" spans="1:4">
      <c r="A150" s="702"/>
      <c r="B150" s="692" t="s">
        <v>923</v>
      </c>
    </row>
    <row r="151" spans="1:4">
      <c r="A151" s="702"/>
      <c r="B151" s="692" t="s">
        <v>924</v>
      </c>
    </row>
    <row r="152" spans="1:4">
      <c r="A152" s="702"/>
      <c r="B152" s="692" t="s">
        <v>925</v>
      </c>
    </row>
    <row r="153" spans="1:4">
      <c r="A153" s="702"/>
      <c r="B153" s="692" t="s">
        <v>909</v>
      </c>
      <c r="C153" s="693" t="s">
        <v>465</v>
      </c>
      <c r="D153" s="694">
        <v>8</v>
      </c>
    </row>
    <row r="154" spans="1:4">
      <c r="A154" s="702"/>
    </row>
    <row r="155" spans="1:4" ht="25.5">
      <c r="A155" s="703" t="s">
        <v>926</v>
      </c>
      <c r="B155" s="692" t="s">
        <v>927</v>
      </c>
    </row>
    <row r="156" spans="1:4">
      <c r="A156" s="702" t="s">
        <v>928</v>
      </c>
      <c r="B156" s="692" t="s">
        <v>929</v>
      </c>
    </row>
    <row r="157" spans="1:4">
      <c r="A157" s="702"/>
      <c r="B157" s="692" t="s">
        <v>909</v>
      </c>
      <c r="C157" s="693" t="s">
        <v>465</v>
      </c>
      <c r="D157" s="694">
        <v>3</v>
      </c>
    </row>
    <row r="158" spans="1:4">
      <c r="A158" s="702"/>
    </row>
    <row r="159" spans="1:4" ht="25.5">
      <c r="A159" s="702" t="s">
        <v>37</v>
      </c>
      <c r="B159" s="692" t="s">
        <v>930</v>
      </c>
      <c r="C159" s="693" t="s">
        <v>931</v>
      </c>
    </row>
    <row r="160" spans="1:4">
      <c r="A160" s="702"/>
    </row>
    <row r="161" spans="1:6">
      <c r="A161" s="702"/>
    </row>
    <row r="162" spans="1:6">
      <c r="A162" s="702"/>
    </row>
    <row r="163" spans="1:6">
      <c r="A163" s="702"/>
    </row>
    <row r="164" spans="1:6">
      <c r="A164" s="702"/>
    </row>
    <row r="165" spans="1:6">
      <c r="A165" s="702"/>
    </row>
    <row r="166" spans="1:6">
      <c r="A166" s="702"/>
    </row>
    <row r="167" spans="1:6">
      <c r="A167" s="703" t="s">
        <v>38</v>
      </c>
      <c r="B167" s="704" t="s">
        <v>932</v>
      </c>
    </row>
    <row r="168" spans="1:6">
      <c r="A168" s="703"/>
      <c r="B168" s="704"/>
    </row>
    <row r="169" spans="1:6" s="695" customFormat="1" ht="127.5" customHeight="1">
      <c r="A169" s="703" t="s">
        <v>848</v>
      </c>
      <c r="B169" s="707" t="s">
        <v>933</v>
      </c>
      <c r="D169" s="700"/>
      <c r="E169" s="700"/>
      <c r="F169" s="700"/>
    </row>
    <row r="170" spans="1:6" hidden="1">
      <c r="A170" s="702"/>
      <c r="B170" s="692" t="s">
        <v>934</v>
      </c>
    </row>
    <row r="171" spans="1:6" ht="38.25">
      <c r="A171" s="702" t="s">
        <v>935</v>
      </c>
      <c r="B171" s="692" t="s">
        <v>936</v>
      </c>
    </row>
    <row r="172" spans="1:6">
      <c r="A172" s="702"/>
      <c r="B172" s="692" t="s">
        <v>909</v>
      </c>
      <c r="C172" s="693" t="s">
        <v>465</v>
      </c>
      <c r="D172" s="694">
        <v>20</v>
      </c>
    </row>
    <row r="173" spans="1:6" ht="38.25">
      <c r="A173" s="702" t="s">
        <v>937</v>
      </c>
      <c r="B173" s="692" t="s">
        <v>938</v>
      </c>
    </row>
    <row r="174" spans="1:6">
      <c r="A174" s="702"/>
      <c r="B174" s="692" t="s">
        <v>909</v>
      </c>
      <c r="C174" s="693" t="s">
        <v>465</v>
      </c>
      <c r="D174" s="694">
        <v>20</v>
      </c>
    </row>
    <row r="175" spans="1:6" ht="38.25">
      <c r="A175" s="702" t="s">
        <v>939</v>
      </c>
      <c r="B175" s="692" t="s">
        <v>940</v>
      </c>
    </row>
    <row r="176" spans="1:6">
      <c r="A176" s="702"/>
      <c r="B176" s="692" t="s">
        <v>909</v>
      </c>
      <c r="C176" s="693" t="s">
        <v>465</v>
      </c>
      <c r="D176" s="694">
        <v>8</v>
      </c>
    </row>
    <row r="177" spans="1:6" ht="38.25">
      <c r="A177" s="702" t="s">
        <v>941</v>
      </c>
      <c r="B177" s="692" t="s">
        <v>942</v>
      </c>
    </row>
    <row r="178" spans="1:6">
      <c r="A178" s="702"/>
      <c r="B178" s="692" t="s">
        <v>909</v>
      </c>
      <c r="C178" s="693" t="s">
        <v>465</v>
      </c>
      <c r="D178" s="694">
        <v>2</v>
      </c>
    </row>
    <row r="179" spans="1:6" ht="11.25" customHeight="1">
      <c r="A179" s="702" t="s">
        <v>943</v>
      </c>
      <c r="B179" s="692" t="s">
        <v>944</v>
      </c>
    </row>
    <row r="180" spans="1:6">
      <c r="A180" s="702"/>
      <c r="B180" s="692" t="s">
        <v>909</v>
      </c>
      <c r="C180" s="693" t="s">
        <v>465</v>
      </c>
      <c r="D180" s="694">
        <v>6</v>
      </c>
    </row>
    <row r="181" spans="1:6" ht="38.25">
      <c r="A181" s="702" t="s">
        <v>945</v>
      </c>
      <c r="B181" s="692" t="s">
        <v>946</v>
      </c>
    </row>
    <row r="182" spans="1:6">
      <c r="A182" s="702"/>
      <c r="B182" s="692" t="s">
        <v>909</v>
      </c>
      <c r="C182" s="693" t="s">
        <v>465</v>
      </c>
      <c r="D182" s="694">
        <v>5</v>
      </c>
    </row>
    <row r="183" spans="1:6">
      <c r="A183" s="702"/>
    </row>
    <row r="184" spans="1:6" ht="25.5" customHeight="1">
      <c r="A184" s="703" t="s">
        <v>861</v>
      </c>
      <c r="B184" s="692" t="s">
        <v>947</v>
      </c>
    </row>
    <row r="185" spans="1:6" ht="12.75" customHeight="1">
      <c r="A185" s="702" t="s">
        <v>948</v>
      </c>
      <c r="B185" s="692" t="s">
        <v>949</v>
      </c>
    </row>
    <row r="186" spans="1:6">
      <c r="A186" s="702"/>
      <c r="B186" s="692" t="s">
        <v>909</v>
      </c>
      <c r="C186" s="693" t="s">
        <v>465</v>
      </c>
      <c r="D186" s="694">
        <v>2</v>
      </c>
    </row>
    <row r="187" spans="1:6" s="695" customFormat="1" ht="25.5">
      <c r="A187" s="702" t="s">
        <v>950</v>
      </c>
      <c r="B187" s="707" t="s">
        <v>951</v>
      </c>
      <c r="D187" s="700"/>
      <c r="E187" s="700"/>
      <c r="F187" s="700"/>
    </row>
    <row r="188" spans="1:6">
      <c r="A188" s="702"/>
      <c r="B188" s="692" t="s">
        <v>909</v>
      </c>
      <c r="C188" s="693" t="s">
        <v>465</v>
      </c>
      <c r="D188" s="694">
        <v>6</v>
      </c>
    </row>
    <row r="189" spans="1:6">
      <c r="A189" s="702"/>
    </row>
    <row r="190" spans="1:6" s="695" customFormat="1" ht="63.75" customHeight="1">
      <c r="A190" s="703" t="s">
        <v>865</v>
      </c>
      <c r="B190" s="707" t="s">
        <v>952</v>
      </c>
      <c r="D190" s="700"/>
      <c r="E190" s="700"/>
      <c r="F190" s="700"/>
    </row>
    <row r="191" spans="1:6">
      <c r="A191" s="702" t="s">
        <v>953</v>
      </c>
      <c r="B191" s="692" t="s">
        <v>954</v>
      </c>
    </row>
    <row r="192" spans="1:6">
      <c r="A192" s="702"/>
      <c r="B192" s="692" t="s">
        <v>909</v>
      </c>
      <c r="C192" s="693" t="s">
        <v>910</v>
      </c>
      <c r="D192" s="694">
        <v>40</v>
      </c>
    </row>
    <row r="193" spans="1:6">
      <c r="A193" s="702" t="s">
        <v>955</v>
      </c>
      <c r="B193" s="692" t="s">
        <v>956</v>
      </c>
    </row>
    <row r="194" spans="1:6">
      <c r="A194" s="702"/>
      <c r="B194" s="692" t="s">
        <v>909</v>
      </c>
      <c r="C194" s="693" t="s">
        <v>910</v>
      </c>
      <c r="D194" s="694">
        <v>650</v>
      </c>
    </row>
    <row r="195" spans="1:6">
      <c r="A195" s="702"/>
    </row>
    <row r="196" spans="1:6" s="695" customFormat="1" ht="25.5" customHeight="1">
      <c r="A196" s="703" t="s">
        <v>880</v>
      </c>
      <c r="B196" s="707" t="s">
        <v>957</v>
      </c>
      <c r="D196" s="700"/>
      <c r="E196" s="700"/>
      <c r="F196" s="700"/>
    </row>
    <row r="197" spans="1:6" ht="38.25">
      <c r="A197" s="702" t="s">
        <v>958</v>
      </c>
      <c r="B197" s="692" t="s">
        <v>1342</v>
      </c>
    </row>
    <row r="198" spans="1:6">
      <c r="A198" s="702"/>
      <c r="B198" s="692" t="s">
        <v>909</v>
      </c>
      <c r="C198" s="693" t="s">
        <v>465</v>
      </c>
      <c r="D198" s="694">
        <v>5</v>
      </c>
    </row>
    <row r="199" spans="1:6">
      <c r="A199" s="702" t="s">
        <v>959</v>
      </c>
      <c r="B199" s="692" t="s">
        <v>960</v>
      </c>
    </row>
    <row r="200" spans="1:6">
      <c r="A200" s="702"/>
      <c r="B200" s="692" t="s">
        <v>909</v>
      </c>
      <c r="C200" s="693" t="s">
        <v>910</v>
      </c>
      <c r="D200" s="694">
        <v>15</v>
      </c>
    </row>
    <row r="201" spans="1:6">
      <c r="A201" s="702" t="s">
        <v>961</v>
      </c>
      <c r="B201" s="692" t="s">
        <v>962</v>
      </c>
    </row>
    <row r="202" spans="1:6">
      <c r="A202" s="702"/>
      <c r="B202" s="692" t="s">
        <v>909</v>
      </c>
      <c r="C202" s="693" t="s">
        <v>910</v>
      </c>
      <c r="D202" s="694">
        <v>50</v>
      </c>
    </row>
    <row r="203" spans="1:6">
      <c r="A203" s="702" t="s">
        <v>963</v>
      </c>
      <c r="B203" s="692" t="s">
        <v>964</v>
      </c>
    </row>
    <row r="204" spans="1:6">
      <c r="A204" s="702"/>
      <c r="B204" s="692" t="s">
        <v>909</v>
      </c>
      <c r="C204" s="693" t="s">
        <v>910</v>
      </c>
      <c r="D204" s="694">
        <v>50</v>
      </c>
    </row>
    <row r="205" spans="1:6" ht="38.25">
      <c r="A205" s="702" t="s">
        <v>965</v>
      </c>
      <c r="B205" s="692" t="s">
        <v>966</v>
      </c>
    </row>
    <row r="206" spans="1:6">
      <c r="A206" s="702"/>
      <c r="B206" s="692" t="s">
        <v>909</v>
      </c>
      <c r="C206" s="693" t="s">
        <v>465</v>
      </c>
      <c r="D206" s="694">
        <v>12</v>
      </c>
    </row>
    <row r="207" spans="1:6">
      <c r="A207" s="702"/>
    </row>
    <row r="208" spans="1:6">
      <c r="A208" s="702" t="s">
        <v>38</v>
      </c>
      <c r="B208" s="692" t="s">
        <v>967</v>
      </c>
      <c r="C208" s="693" t="s">
        <v>931</v>
      </c>
    </row>
    <row r="209" spans="1:6">
      <c r="A209" s="693"/>
      <c r="D209" s="693"/>
      <c r="E209" s="693"/>
      <c r="F209" s="693"/>
    </row>
    <row r="210" spans="1:6">
      <c r="A210" s="693"/>
      <c r="D210" s="693"/>
      <c r="E210" s="693"/>
      <c r="F210" s="693"/>
    </row>
    <row r="211" spans="1:6" ht="25.5">
      <c r="A211" s="703" t="s">
        <v>39</v>
      </c>
      <c r="B211" s="704" t="s">
        <v>968</v>
      </c>
    </row>
    <row r="212" spans="1:6">
      <c r="A212" s="702"/>
    </row>
    <row r="213" spans="1:6" s="695" customFormat="1" ht="51">
      <c r="A213" s="705" t="s">
        <v>848</v>
      </c>
      <c r="B213" s="784" t="s">
        <v>1343</v>
      </c>
      <c r="D213" s="700"/>
      <c r="E213" s="700"/>
      <c r="F213" s="700"/>
    </row>
    <row r="214" spans="1:6" ht="12.75" hidden="1" customHeight="1">
      <c r="A214" s="693"/>
      <c r="B214" s="693"/>
      <c r="D214" s="693"/>
      <c r="E214" s="693"/>
      <c r="F214" s="693"/>
    </row>
    <row r="215" spans="1:6">
      <c r="A215" s="702"/>
      <c r="B215" s="692" t="s">
        <v>866</v>
      </c>
    </row>
    <row r="216" spans="1:6" ht="25.5">
      <c r="A216" s="702" t="s">
        <v>851</v>
      </c>
      <c r="B216" s="692" t="s">
        <v>1344</v>
      </c>
    </row>
    <row r="217" spans="1:6">
      <c r="A217" s="702"/>
      <c r="B217" s="692" t="s">
        <v>969</v>
      </c>
    </row>
    <row r="218" spans="1:6" ht="25.5">
      <c r="A218" s="702" t="s">
        <v>851</v>
      </c>
      <c r="B218" s="692" t="s">
        <v>970</v>
      </c>
    </row>
    <row r="219" spans="1:6" s="695" customFormat="1" ht="12.75" customHeight="1">
      <c r="A219" s="702" t="s">
        <v>851</v>
      </c>
      <c r="B219" s="707" t="s">
        <v>971</v>
      </c>
      <c r="D219" s="700"/>
      <c r="E219" s="700"/>
      <c r="F219" s="700"/>
    </row>
    <row r="220" spans="1:6">
      <c r="A220" s="702" t="s">
        <v>851</v>
      </c>
      <c r="B220" s="692" t="s">
        <v>972</v>
      </c>
    </row>
    <row r="221" spans="1:6">
      <c r="A221" s="702" t="s">
        <v>851</v>
      </c>
      <c r="B221" s="692" t="s">
        <v>973</v>
      </c>
    </row>
    <row r="222" spans="1:6">
      <c r="A222" s="702" t="s">
        <v>851</v>
      </c>
      <c r="B222" s="692" t="s">
        <v>974</v>
      </c>
    </row>
    <row r="223" spans="1:6">
      <c r="A223" s="702" t="s">
        <v>851</v>
      </c>
      <c r="B223" s="692" t="s">
        <v>975</v>
      </c>
    </row>
    <row r="224" spans="1:6">
      <c r="A224" s="702" t="s">
        <v>851</v>
      </c>
      <c r="B224" s="692" t="s">
        <v>976</v>
      </c>
    </row>
    <row r="225" spans="1:6" ht="25.5">
      <c r="A225" s="702" t="s">
        <v>851</v>
      </c>
      <c r="B225" s="692" t="s">
        <v>977</v>
      </c>
    </row>
    <row r="226" spans="1:6" ht="25.5">
      <c r="A226" s="702" t="s">
        <v>851</v>
      </c>
      <c r="B226" s="692" t="s">
        <v>978</v>
      </c>
    </row>
    <row r="227" spans="1:6" s="695" customFormat="1" ht="26.45" customHeight="1">
      <c r="A227" s="702" t="s">
        <v>851</v>
      </c>
      <c r="B227" s="707" t="s">
        <v>979</v>
      </c>
      <c r="D227" s="700"/>
      <c r="E227" s="700"/>
      <c r="F227" s="700"/>
    </row>
    <row r="228" spans="1:6" s="695" customFormat="1" ht="13.15" customHeight="1">
      <c r="A228" s="702" t="s">
        <v>851</v>
      </c>
      <c r="B228" s="707" t="s">
        <v>980</v>
      </c>
      <c r="D228" s="700"/>
      <c r="E228" s="700"/>
      <c r="F228" s="700"/>
    </row>
    <row r="229" spans="1:6" ht="25.5">
      <c r="A229" s="702" t="s">
        <v>851</v>
      </c>
      <c r="B229" s="692" t="s">
        <v>878</v>
      </c>
    </row>
    <row r="230" spans="1:6">
      <c r="A230" s="702"/>
      <c r="B230" s="692" t="s">
        <v>858</v>
      </c>
    </row>
    <row r="231" spans="1:6">
      <c r="A231" s="702"/>
      <c r="B231" s="692" t="s">
        <v>859</v>
      </c>
      <c r="C231" s="693" t="s">
        <v>860</v>
      </c>
      <c r="D231" s="694">
        <v>1</v>
      </c>
    </row>
    <row r="232" spans="1:6">
      <c r="A232" s="702"/>
    </row>
    <row r="233" spans="1:6" ht="25.5">
      <c r="A233" s="703" t="s">
        <v>861</v>
      </c>
      <c r="B233" s="692" t="s">
        <v>981</v>
      </c>
    </row>
    <row r="234" spans="1:6">
      <c r="A234" s="702"/>
      <c r="B234" s="692" t="s">
        <v>909</v>
      </c>
      <c r="C234" s="693" t="s">
        <v>465</v>
      </c>
      <c r="D234" s="694">
        <v>1</v>
      </c>
    </row>
    <row r="235" spans="1:6">
      <c r="A235" s="703" t="s">
        <v>865</v>
      </c>
      <c r="B235" s="692" t="s">
        <v>982</v>
      </c>
    </row>
    <row r="236" spans="1:6">
      <c r="A236" s="702"/>
      <c r="B236" s="692" t="s">
        <v>909</v>
      </c>
      <c r="C236" s="693" t="s">
        <v>465</v>
      </c>
      <c r="D236" s="694">
        <v>1</v>
      </c>
    </row>
    <row r="237" spans="1:6">
      <c r="A237" s="702"/>
    </row>
    <row r="238" spans="1:6" ht="51">
      <c r="A238" s="703" t="s">
        <v>880</v>
      </c>
      <c r="B238" s="692" t="s">
        <v>983</v>
      </c>
    </row>
    <row r="239" spans="1:6">
      <c r="A239" s="702"/>
      <c r="B239" s="692" t="s">
        <v>984</v>
      </c>
      <c r="C239" s="693" t="s">
        <v>860</v>
      </c>
      <c r="D239" s="694">
        <v>1</v>
      </c>
    </row>
    <row r="240" spans="1:6">
      <c r="A240" s="703" t="s">
        <v>893</v>
      </c>
      <c r="B240" s="692" t="s">
        <v>985</v>
      </c>
    </row>
    <row r="241" spans="1:4">
      <c r="A241" s="702"/>
      <c r="B241" s="692" t="s">
        <v>984</v>
      </c>
      <c r="C241" s="693" t="s">
        <v>465</v>
      </c>
      <c r="D241" s="694">
        <v>3</v>
      </c>
    </row>
    <row r="242" spans="1:4">
      <c r="A242" s="702"/>
    </row>
    <row r="243" spans="1:4" ht="51">
      <c r="A243" s="703" t="s">
        <v>903</v>
      </c>
      <c r="B243" s="692" t="s">
        <v>986</v>
      </c>
    </row>
    <row r="244" spans="1:4">
      <c r="A244" s="702"/>
      <c r="B244" s="692" t="s">
        <v>984</v>
      </c>
      <c r="C244" s="693" t="s">
        <v>465</v>
      </c>
      <c r="D244" s="694">
        <v>6</v>
      </c>
    </row>
    <row r="245" spans="1:4">
      <c r="A245" s="702"/>
    </row>
    <row r="246" spans="1:4" ht="63.75">
      <c r="A246" s="703" t="s">
        <v>915</v>
      </c>
      <c r="B246" s="692" t="s">
        <v>987</v>
      </c>
    </row>
    <row r="247" spans="1:4">
      <c r="A247" s="702"/>
      <c r="B247" s="692" t="s">
        <v>984</v>
      </c>
      <c r="C247" s="693" t="s">
        <v>465</v>
      </c>
      <c r="D247" s="694">
        <v>6</v>
      </c>
    </row>
    <row r="248" spans="1:4">
      <c r="A248" s="702"/>
    </row>
    <row r="249" spans="1:4" ht="38.25">
      <c r="A249" s="703" t="s">
        <v>988</v>
      </c>
      <c r="B249" s="692" t="s">
        <v>989</v>
      </c>
    </row>
    <row r="250" spans="1:4">
      <c r="A250" s="702" t="s">
        <v>990</v>
      </c>
      <c r="B250" s="692" t="s">
        <v>991</v>
      </c>
    </row>
    <row r="251" spans="1:4">
      <c r="A251" s="702"/>
      <c r="B251" s="692" t="s">
        <v>984</v>
      </c>
      <c r="C251" s="693" t="s">
        <v>910</v>
      </c>
      <c r="D251" s="694">
        <v>20</v>
      </c>
    </row>
    <row r="252" spans="1:4">
      <c r="A252" s="702" t="s">
        <v>992</v>
      </c>
      <c r="B252" s="692" t="s">
        <v>993</v>
      </c>
    </row>
    <row r="253" spans="1:4">
      <c r="A253" s="702"/>
      <c r="B253" s="692" t="s">
        <v>984</v>
      </c>
      <c r="C253" s="693" t="s">
        <v>910</v>
      </c>
      <c r="D253" s="694">
        <v>50</v>
      </c>
    </row>
    <row r="254" spans="1:4">
      <c r="A254" s="702" t="s">
        <v>994</v>
      </c>
      <c r="B254" s="692" t="s">
        <v>995</v>
      </c>
    </row>
    <row r="255" spans="1:4">
      <c r="A255" s="702"/>
      <c r="B255" s="692" t="s">
        <v>984</v>
      </c>
      <c r="C255" s="693" t="s">
        <v>910</v>
      </c>
      <c r="D255" s="694">
        <v>50</v>
      </c>
    </row>
    <row r="256" spans="1:4">
      <c r="A256" s="702" t="s">
        <v>996</v>
      </c>
      <c r="B256" s="692" t="s">
        <v>997</v>
      </c>
    </row>
    <row r="257" spans="1:4">
      <c r="A257" s="702"/>
      <c r="B257" s="692" t="s">
        <v>984</v>
      </c>
      <c r="C257" s="693" t="s">
        <v>910</v>
      </c>
      <c r="D257" s="694">
        <v>70</v>
      </c>
    </row>
    <row r="258" spans="1:4">
      <c r="A258" s="702" t="s">
        <v>998</v>
      </c>
      <c r="B258" s="692" t="s">
        <v>999</v>
      </c>
    </row>
    <row r="259" spans="1:4">
      <c r="A259" s="702"/>
      <c r="B259" s="692" t="s">
        <v>984</v>
      </c>
      <c r="C259" s="693" t="s">
        <v>910</v>
      </c>
      <c r="D259" s="694">
        <v>90</v>
      </c>
    </row>
    <row r="260" spans="1:4">
      <c r="A260" s="702" t="s">
        <v>1000</v>
      </c>
      <c r="B260" s="692" t="s">
        <v>1001</v>
      </c>
    </row>
    <row r="261" spans="1:4">
      <c r="A261" s="702"/>
      <c r="B261" s="692" t="s">
        <v>984</v>
      </c>
      <c r="C261" s="693" t="s">
        <v>910</v>
      </c>
      <c r="D261" s="694">
        <v>60</v>
      </c>
    </row>
    <row r="262" spans="1:4">
      <c r="A262" s="702"/>
    </row>
    <row r="263" spans="1:4" ht="51">
      <c r="A263" s="703" t="s">
        <v>1002</v>
      </c>
      <c r="B263" s="692" t="s">
        <v>1003</v>
      </c>
    </row>
    <row r="264" spans="1:4">
      <c r="A264" s="702"/>
      <c r="B264" s="692" t="s">
        <v>984</v>
      </c>
      <c r="C264" s="693" t="s">
        <v>910</v>
      </c>
      <c r="D264" s="694">
        <v>24</v>
      </c>
    </row>
    <row r="265" spans="1:4">
      <c r="A265" s="702"/>
    </row>
    <row r="266" spans="1:4" ht="12.75" customHeight="1">
      <c r="A266" s="703" t="s">
        <v>926</v>
      </c>
      <c r="B266" s="692" t="s">
        <v>1004</v>
      </c>
    </row>
    <row r="267" spans="1:4" ht="38.25">
      <c r="A267" s="702" t="s">
        <v>928</v>
      </c>
      <c r="B267" s="692" t="s">
        <v>1005</v>
      </c>
    </row>
    <row r="268" spans="1:4">
      <c r="A268" s="702"/>
      <c r="B268" s="692" t="s">
        <v>909</v>
      </c>
      <c r="C268" s="693" t="s">
        <v>910</v>
      </c>
      <c r="D268" s="694">
        <v>6</v>
      </c>
    </row>
    <row r="269" spans="1:4" ht="63.75">
      <c r="A269" s="702" t="s">
        <v>1006</v>
      </c>
      <c r="B269" s="692" t="s">
        <v>1007</v>
      </c>
    </row>
    <row r="270" spans="1:4">
      <c r="A270" s="702"/>
      <c r="B270" s="692" t="s">
        <v>909</v>
      </c>
      <c r="C270" s="693" t="s">
        <v>465</v>
      </c>
      <c r="D270" s="694">
        <v>12</v>
      </c>
    </row>
    <row r="271" spans="1:4" ht="38.25">
      <c r="A271" s="702" t="s">
        <v>1008</v>
      </c>
      <c r="B271" s="692" t="s">
        <v>1009</v>
      </c>
    </row>
    <row r="272" spans="1:4">
      <c r="A272" s="702"/>
      <c r="B272" s="692" t="s">
        <v>909</v>
      </c>
      <c r="C272" s="693" t="s">
        <v>465</v>
      </c>
      <c r="D272" s="694">
        <v>18</v>
      </c>
    </row>
    <row r="273" spans="1:6">
      <c r="A273" s="702"/>
    </row>
    <row r="274" spans="1:6" ht="25.5">
      <c r="A274" s="702" t="s">
        <v>39</v>
      </c>
      <c r="B274" s="692" t="s">
        <v>1010</v>
      </c>
      <c r="C274" s="693" t="s">
        <v>931</v>
      </c>
    </row>
    <row r="275" spans="1:6">
      <c r="A275" s="702"/>
    </row>
    <row r="276" spans="1:6">
      <c r="A276" s="702"/>
    </row>
    <row r="277" spans="1:6">
      <c r="A277" s="702"/>
    </row>
    <row r="278" spans="1:6">
      <c r="A278" s="702"/>
    </row>
    <row r="279" spans="1:6">
      <c r="A279" s="703" t="s">
        <v>40</v>
      </c>
      <c r="B279" s="704" t="s">
        <v>1011</v>
      </c>
    </row>
    <row r="280" spans="1:6" s="710" customFormat="1" ht="140.25">
      <c r="A280" s="703" t="s">
        <v>848</v>
      </c>
      <c r="B280" s="709" t="s">
        <v>1345</v>
      </c>
      <c r="D280" s="711"/>
      <c r="E280" s="711"/>
      <c r="F280" s="711"/>
    </row>
    <row r="281" spans="1:6">
      <c r="A281" s="702"/>
      <c r="B281" s="692" t="s">
        <v>934</v>
      </c>
    </row>
    <row r="282" spans="1:6" s="695" customFormat="1" ht="25.5">
      <c r="A282" s="702" t="s">
        <v>935</v>
      </c>
      <c r="B282" s="707" t="s">
        <v>1012</v>
      </c>
      <c r="D282" s="700"/>
      <c r="E282" s="700"/>
      <c r="F282" s="700"/>
    </row>
    <row r="283" spans="1:6">
      <c r="A283" s="702"/>
      <c r="B283" s="692" t="s">
        <v>909</v>
      </c>
      <c r="C283" s="693" t="s">
        <v>465</v>
      </c>
      <c r="D283" s="694">
        <v>20</v>
      </c>
    </row>
    <row r="284" spans="1:6" ht="26.45" customHeight="1">
      <c r="A284" s="702" t="s">
        <v>937</v>
      </c>
      <c r="B284" s="692" t="s">
        <v>1013</v>
      </c>
    </row>
    <row r="285" spans="1:6">
      <c r="A285" s="702"/>
      <c r="B285" s="692" t="s">
        <v>909</v>
      </c>
      <c r="C285" s="693" t="s">
        <v>465</v>
      </c>
      <c r="D285" s="694">
        <v>2</v>
      </c>
    </row>
    <row r="286" spans="1:6">
      <c r="A286" s="702" t="s">
        <v>939</v>
      </c>
      <c r="B286" s="692" t="s">
        <v>1014</v>
      </c>
    </row>
    <row r="287" spans="1:6">
      <c r="A287" s="702"/>
      <c r="B287" s="692" t="s">
        <v>909</v>
      </c>
      <c r="C287" s="693" t="s">
        <v>465</v>
      </c>
      <c r="D287" s="694">
        <v>7</v>
      </c>
    </row>
    <row r="288" spans="1:6" ht="25.5">
      <c r="A288" s="702" t="s">
        <v>941</v>
      </c>
      <c r="B288" s="692" t="s">
        <v>1015</v>
      </c>
    </row>
    <row r="289" spans="1:6">
      <c r="A289" s="702"/>
      <c r="B289" s="692" t="s">
        <v>909</v>
      </c>
      <c r="C289" s="693" t="s">
        <v>465</v>
      </c>
      <c r="D289" s="694">
        <v>4</v>
      </c>
    </row>
    <row r="290" spans="1:6">
      <c r="A290" s="702" t="s">
        <v>943</v>
      </c>
      <c r="B290" s="692" t="s">
        <v>1016</v>
      </c>
    </row>
    <row r="291" spans="1:6">
      <c r="A291" s="702"/>
      <c r="B291" s="692" t="s">
        <v>909</v>
      </c>
      <c r="C291" s="693" t="s">
        <v>465</v>
      </c>
      <c r="D291" s="694">
        <v>4</v>
      </c>
    </row>
    <row r="292" spans="1:6" ht="25.5">
      <c r="A292" s="702" t="s">
        <v>945</v>
      </c>
      <c r="B292" s="692" t="s">
        <v>1017</v>
      </c>
    </row>
    <row r="293" spans="1:6">
      <c r="A293" s="702"/>
      <c r="B293" s="692" t="s">
        <v>909</v>
      </c>
      <c r="C293" s="693" t="s">
        <v>465</v>
      </c>
      <c r="D293" s="694">
        <v>2</v>
      </c>
    </row>
    <row r="294" spans="1:6" ht="25.5">
      <c r="A294" s="702" t="s">
        <v>1018</v>
      </c>
      <c r="B294" s="692" t="s">
        <v>1019</v>
      </c>
    </row>
    <row r="295" spans="1:6">
      <c r="A295" s="702"/>
      <c r="B295" s="692" t="s">
        <v>909</v>
      </c>
      <c r="C295" s="693" t="s">
        <v>465</v>
      </c>
      <c r="D295" s="694">
        <v>1</v>
      </c>
    </row>
    <row r="296" spans="1:6" ht="25.5">
      <c r="A296" s="702" t="s">
        <v>1020</v>
      </c>
      <c r="B296" s="692" t="s">
        <v>1021</v>
      </c>
    </row>
    <row r="297" spans="1:6">
      <c r="A297" s="702"/>
      <c r="B297" s="692" t="s">
        <v>909</v>
      </c>
      <c r="C297" s="693" t="s">
        <v>465</v>
      </c>
      <c r="D297" s="694">
        <v>1</v>
      </c>
    </row>
    <row r="298" spans="1:6" ht="25.5">
      <c r="A298" s="702" t="s">
        <v>1022</v>
      </c>
      <c r="B298" s="692" t="s">
        <v>1023</v>
      </c>
    </row>
    <row r="299" spans="1:6">
      <c r="A299" s="702"/>
      <c r="B299" s="692" t="s">
        <v>909</v>
      </c>
      <c r="C299" s="693" t="s">
        <v>465</v>
      </c>
      <c r="D299" s="694">
        <v>1</v>
      </c>
    </row>
    <row r="300" spans="1:6">
      <c r="A300" s="702"/>
    </row>
    <row r="301" spans="1:6" ht="25.5">
      <c r="A301" s="703" t="s">
        <v>861</v>
      </c>
      <c r="B301" s="692" t="s">
        <v>1024</v>
      </c>
    </row>
    <row r="302" spans="1:6" s="695" customFormat="1" ht="25.5">
      <c r="A302" s="702" t="s">
        <v>948</v>
      </c>
      <c r="B302" s="707" t="s">
        <v>1012</v>
      </c>
      <c r="D302" s="700"/>
      <c r="E302" s="700"/>
      <c r="F302" s="700"/>
    </row>
    <row r="303" spans="1:6">
      <c r="A303" s="702"/>
      <c r="B303" s="692" t="s">
        <v>909</v>
      </c>
      <c r="C303" s="693" t="s">
        <v>465</v>
      </c>
      <c r="D303" s="694">
        <v>1</v>
      </c>
    </row>
    <row r="304" spans="1:6">
      <c r="A304" s="702"/>
    </row>
    <row r="305" spans="1:6" s="695" customFormat="1" ht="63.75" customHeight="1">
      <c r="A305" s="703" t="s">
        <v>865</v>
      </c>
      <c r="B305" s="707" t="s">
        <v>1025</v>
      </c>
      <c r="D305" s="700"/>
      <c r="E305" s="700"/>
      <c r="F305" s="700"/>
    </row>
    <row r="306" spans="1:6">
      <c r="A306" s="702" t="s">
        <v>953</v>
      </c>
      <c r="B306" s="692" t="s">
        <v>914</v>
      </c>
    </row>
    <row r="307" spans="1:6">
      <c r="A307" s="702"/>
      <c r="B307" s="692" t="s">
        <v>909</v>
      </c>
      <c r="C307" s="693" t="s">
        <v>910</v>
      </c>
      <c r="D307" s="694">
        <v>750</v>
      </c>
    </row>
    <row r="308" spans="1:6">
      <c r="A308" s="702" t="s">
        <v>955</v>
      </c>
      <c r="B308" s="692" t="s">
        <v>1026</v>
      </c>
    </row>
    <row r="309" spans="1:6">
      <c r="A309" s="702"/>
      <c r="B309" s="692" t="s">
        <v>909</v>
      </c>
      <c r="C309" s="693" t="s">
        <v>910</v>
      </c>
      <c r="D309" s="694">
        <v>250</v>
      </c>
    </row>
    <row r="310" spans="1:6">
      <c r="A310" s="702" t="s">
        <v>955</v>
      </c>
      <c r="B310" s="692" t="s">
        <v>1027</v>
      </c>
    </row>
    <row r="311" spans="1:6">
      <c r="A311" s="702"/>
      <c r="B311" s="692" t="s">
        <v>909</v>
      </c>
      <c r="C311" s="693" t="s">
        <v>910</v>
      </c>
      <c r="D311" s="694">
        <v>200</v>
      </c>
    </row>
    <row r="312" spans="1:6">
      <c r="A312" s="702" t="s">
        <v>1028</v>
      </c>
      <c r="B312" s="692" t="s">
        <v>1029</v>
      </c>
    </row>
    <row r="313" spans="1:6">
      <c r="A313" s="702"/>
      <c r="B313" s="692" t="s">
        <v>909</v>
      </c>
      <c r="C313" s="693" t="s">
        <v>910</v>
      </c>
      <c r="D313" s="694">
        <v>100</v>
      </c>
    </row>
    <row r="314" spans="1:6">
      <c r="A314" s="702"/>
    </row>
    <row r="315" spans="1:6">
      <c r="A315" s="702" t="s">
        <v>40</v>
      </c>
      <c r="B315" s="692" t="s">
        <v>1030</v>
      </c>
      <c r="C315" s="693" t="s">
        <v>931</v>
      </c>
    </row>
    <row r="316" spans="1:6">
      <c r="A316" s="702"/>
    </row>
    <row r="317" spans="1:6">
      <c r="A317" s="702"/>
    </row>
    <row r="318" spans="1:6">
      <c r="A318" s="702"/>
    </row>
    <row r="319" spans="1:6">
      <c r="A319" s="702"/>
    </row>
    <row r="320" spans="1:6">
      <c r="A320" s="693"/>
      <c r="D320" s="693"/>
      <c r="E320" s="693"/>
      <c r="F320" s="693"/>
    </row>
    <row r="321" spans="1:6">
      <c r="A321" s="703" t="s">
        <v>45</v>
      </c>
      <c r="B321" s="704" t="s">
        <v>1031</v>
      </c>
    </row>
    <row r="322" spans="1:6">
      <c r="A322" s="702"/>
    </row>
    <row r="323" spans="1:6" ht="38.25" customHeight="1">
      <c r="A323" s="702" t="s">
        <v>513</v>
      </c>
      <c r="B323" s="1053" t="s">
        <v>1032</v>
      </c>
      <c r="C323" s="1053"/>
      <c r="D323" s="1053"/>
      <c r="E323" s="1053"/>
    </row>
    <row r="324" spans="1:6" ht="12.75" customHeight="1">
      <c r="A324" s="702" t="s">
        <v>513</v>
      </c>
      <c r="B324" s="1053" t="s">
        <v>1033</v>
      </c>
      <c r="C324" s="1053"/>
      <c r="D324" s="1053"/>
      <c r="E324" s="1053"/>
    </row>
    <row r="325" spans="1:6" ht="12.75" customHeight="1">
      <c r="A325" s="702" t="s">
        <v>513</v>
      </c>
      <c r="B325" s="1053" t="s">
        <v>1034</v>
      </c>
      <c r="C325" s="1053"/>
      <c r="D325" s="1053"/>
      <c r="E325" s="1053"/>
    </row>
    <row r="326" spans="1:6" ht="12.75" hidden="1" customHeight="1">
      <c r="A326" s="702"/>
      <c r="B326" s="707"/>
    </row>
    <row r="327" spans="1:6" ht="12.75" hidden="1" customHeight="1">
      <c r="A327" s="702" t="s">
        <v>893</v>
      </c>
      <c r="B327" s="707" t="s">
        <v>1035</v>
      </c>
    </row>
    <row r="328" spans="1:6" ht="12.75" hidden="1" customHeight="1">
      <c r="A328" s="702"/>
      <c r="B328" s="707" t="s">
        <v>1036</v>
      </c>
      <c r="C328" s="693" t="s">
        <v>860</v>
      </c>
      <c r="D328" s="694">
        <v>46</v>
      </c>
      <c r="F328" s="694">
        <f>D328*E328</f>
        <v>0</v>
      </c>
    </row>
    <row r="329" spans="1:6" ht="12.75" hidden="1" customHeight="1">
      <c r="A329" s="702"/>
      <c r="B329" s="707"/>
    </row>
    <row r="330" spans="1:6" ht="12.75" hidden="1" customHeight="1">
      <c r="A330" s="702" t="s">
        <v>903</v>
      </c>
      <c r="B330" s="707" t="s">
        <v>1037</v>
      </c>
    </row>
    <row r="331" spans="1:6" ht="12.75" hidden="1" customHeight="1">
      <c r="A331" s="702"/>
      <c r="B331" s="707" t="s">
        <v>1036</v>
      </c>
      <c r="C331" s="693" t="s">
        <v>860</v>
      </c>
      <c r="D331" s="694">
        <v>1</v>
      </c>
      <c r="F331" s="694">
        <f>D331*E331</f>
        <v>0</v>
      </c>
    </row>
    <row r="332" spans="1:6" ht="12.75" hidden="1" customHeight="1">
      <c r="A332" s="702"/>
      <c r="B332" s="707"/>
    </row>
    <row r="333" spans="1:6" ht="140.25" customHeight="1">
      <c r="A333" s="702" t="s">
        <v>513</v>
      </c>
      <c r="B333" s="1054" t="s">
        <v>1038</v>
      </c>
      <c r="C333" s="1054"/>
      <c r="D333" s="1054"/>
      <c r="E333" s="1054"/>
    </row>
    <row r="334" spans="1:6" ht="11.85" customHeight="1">
      <c r="A334" s="702"/>
      <c r="B334" s="707"/>
    </row>
    <row r="335" spans="1:6" s="707" customFormat="1" ht="165.75" customHeight="1">
      <c r="A335" s="712" t="s">
        <v>848</v>
      </c>
      <c r="B335" s="784" t="s">
        <v>1346</v>
      </c>
      <c r="D335" s="713"/>
      <c r="E335" s="713"/>
      <c r="F335" s="713"/>
    </row>
    <row r="336" spans="1:6" ht="25.5" customHeight="1">
      <c r="A336" s="702"/>
      <c r="B336" s="707" t="s">
        <v>1039</v>
      </c>
    </row>
    <row r="337" spans="1:6">
      <c r="A337" s="702"/>
      <c r="B337" s="707" t="s">
        <v>1040</v>
      </c>
    </row>
    <row r="338" spans="1:6">
      <c r="A338" s="702"/>
      <c r="B338" s="707" t="s">
        <v>1041</v>
      </c>
    </row>
    <row r="339" spans="1:6">
      <c r="A339" s="702" t="s">
        <v>935</v>
      </c>
      <c r="B339" s="707" t="s">
        <v>1042</v>
      </c>
      <c r="C339" s="693" t="s">
        <v>860</v>
      </c>
      <c r="D339" s="694">
        <v>11</v>
      </c>
    </row>
    <row r="340" spans="1:6" s="707" customFormat="1" ht="12.75" customHeight="1">
      <c r="A340" s="714" t="s">
        <v>937</v>
      </c>
      <c r="B340" s="707" t="s">
        <v>1043</v>
      </c>
      <c r="C340" s="707" t="s">
        <v>860</v>
      </c>
      <c r="D340" s="713">
        <v>11</v>
      </c>
      <c r="E340" s="713"/>
      <c r="F340" s="713"/>
    </row>
    <row r="341" spans="1:6">
      <c r="A341" s="702"/>
      <c r="B341" s="707"/>
    </row>
    <row r="342" spans="1:6" s="718" customFormat="1" ht="191.25" customHeight="1">
      <c r="A342" s="712" t="s">
        <v>861</v>
      </c>
      <c r="B342" s="784" t="s">
        <v>1347</v>
      </c>
      <c r="C342" s="715"/>
      <c r="D342" s="716"/>
      <c r="E342" s="717"/>
      <c r="F342" s="717"/>
    </row>
    <row r="343" spans="1:6" s="695" customFormat="1" ht="25.5">
      <c r="A343" s="702"/>
      <c r="B343" s="707" t="s">
        <v>1044</v>
      </c>
      <c r="D343" s="700"/>
      <c r="E343" s="700"/>
      <c r="F343" s="700"/>
    </row>
    <row r="344" spans="1:6">
      <c r="A344" s="702"/>
      <c r="B344" s="692" t="s">
        <v>1040</v>
      </c>
    </row>
    <row r="345" spans="1:6">
      <c r="A345" s="702"/>
      <c r="B345" s="692" t="s">
        <v>1041</v>
      </c>
    </row>
    <row r="346" spans="1:6">
      <c r="A346" s="702" t="s">
        <v>1045</v>
      </c>
      <c r="B346" s="692" t="s">
        <v>1046</v>
      </c>
      <c r="C346" s="693" t="s">
        <v>860</v>
      </c>
      <c r="D346" s="694">
        <v>21</v>
      </c>
    </row>
    <row r="347" spans="1:6">
      <c r="A347" s="702" t="s">
        <v>1047</v>
      </c>
      <c r="B347" s="692" t="s">
        <v>1048</v>
      </c>
      <c r="C347" s="693" t="s">
        <v>860</v>
      </c>
      <c r="D347" s="694">
        <v>21</v>
      </c>
    </row>
    <row r="348" spans="1:6">
      <c r="A348" s="702"/>
      <c r="B348" s="707"/>
    </row>
    <row r="349" spans="1:6" s="722" customFormat="1" ht="153">
      <c r="A349" s="703" t="s">
        <v>865</v>
      </c>
      <c r="B349" s="784" t="s">
        <v>1348</v>
      </c>
      <c r="C349" s="719"/>
      <c r="D349" s="720"/>
      <c r="E349" s="721"/>
      <c r="F349" s="721"/>
    </row>
    <row r="350" spans="1:6" s="695" customFormat="1" ht="25.5">
      <c r="A350" s="702"/>
      <c r="B350" s="707" t="s">
        <v>1049</v>
      </c>
      <c r="D350" s="700"/>
      <c r="E350" s="700"/>
      <c r="F350" s="700"/>
    </row>
    <row r="351" spans="1:6">
      <c r="A351" s="702"/>
      <c r="B351" s="692" t="s">
        <v>1040</v>
      </c>
    </row>
    <row r="352" spans="1:6">
      <c r="A352" s="702"/>
      <c r="B352" s="692" t="s">
        <v>1041</v>
      </c>
    </row>
    <row r="353" spans="1:6">
      <c r="A353" s="702" t="s">
        <v>1050</v>
      </c>
      <c r="B353" s="692" t="s">
        <v>1046</v>
      </c>
      <c r="C353" s="693" t="s">
        <v>860</v>
      </c>
      <c r="D353" s="694">
        <v>23</v>
      </c>
    </row>
    <row r="354" spans="1:6">
      <c r="A354" s="702" t="s">
        <v>1051</v>
      </c>
      <c r="B354" s="692" t="s">
        <v>1048</v>
      </c>
      <c r="C354" s="693" t="s">
        <v>860</v>
      </c>
      <c r="D354" s="694">
        <v>23</v>
      </c>
    </row>
    <row r="355" spans="1:6">
      <c r="A355" s="702"/>
      <c r="B355" s="707"/>
    </row>
    <row r="356" spans="1:6">
      <c r="A356" s="702"/>
      <c r="B356" s="707"/>
    </row>
    <row r="357" spans="1:6" s="695" customFormat="1" ht="165.75">
      <c r="A357" s="703" t="s">
        <v>880</v>
      </c>
      <c r="B357" s="723" t="s">
        <v>1052</v>
      </c>
      <c r="D357" s="700"/>
      <c r="E357" s="700"/>
      <c r="F357" s="700"/>
    </row>
    <row r="358" spans="1:6" ht="25.5">
      <c r="A358" s="702"/>
      <c r="B358" s="692" t="s">
        <v>1053</v>
      </c>
    </row>
    <row r="359" spans="1:6">
      <c r="A359" s="702"/>
      <c r="B359" s="692" t="s">
        <v>1040</v>
      </c>
    </row>
    <row r="360" spans="1:6">
      <c r="A360" s="702"/>
      <c r="B360" s="692" t="s">
        <v>1041</v>
      </c>
    </row>
    <row r="361" spans="1:6">
      <c r="A361" s="702" t="s">
        <v>958</v>
      </c>
      <c r="B361" s="692" t="s">
        <v>1046</v>
      </c>
      <c r="C361" s="693" t="s">
        <v>860</v>
      </c>
      <c r="D361" s="694">
        <v>5</v>
      </c>
    </row>
    <row r="362" spans="1:6">
      <c r="A362" s="702" t="s">
        <v>959</v>
      </c>
      <c r="B362" s="692" t="s">
        <v>1054</v>
      </c>
      <c r="C362" s="693" t="s">
        <v>860</v>
      </c>
      <c r="D362" s="694">
        <v>5</v>
      </c>
    </row>
    <row r="363" spans="1:6">
      <c r="A363" s="702"/>
    </row>
    <row r="364" spans="1:6" s="695" customFormat="1" ht="127.5" customHeight="1">
      <c r="A364" s="703" t="s">
        <v>893</v>
      </c>
      <c r="B364" s="723" t="s">
        <v>1055</v>
      </c>
      <c r="D364" s="700"/>
      <c r="E364" s="700"/>
      <c r="F364" s="700"/>
    </row>
    <row r="365" spans="1:6" ht="25.5">
      <c r="A365" s="702"/>
      <c r="B365" s="692" t="s">
        <v>1056</v>
      </c>
    </row>
    <row r="366" spans="1:6">
      <c r="A366" s="702"/>
      <c r="B366" s="692" t="s">
        <v>1040</v>
      </c>
    </row>
    <row r="367" spans="1:6">
      <c r="A367" s="702"/>
      <c r="B367" s="692" t="s">
        <v>1041</v>
      </c>
    </row>
    <row r="368" spans="1:6">
      <c r="A368" s="702" t="s">
        <v>1057</v>
      </c>
      <c r="B368" s="692" t="s">
        <v>1046</v>
      </c>
      <c r="C368" s="693" t="s">
        <v>860</v>
      </c>
      <c r="D368" s="694">
        <v>7</v>
      </c>
    </row>
    <row r="369" spans="1:6">
      <c r="A369" s="702" t="s">
        <v>1058</v>
      </c>
      <c r="B369" s="692" t="s">
        <v>1054</v>
      </c>
      <c r="C369" s="693" t="s">
        <v>860</v>
      </c>
      <c r="D369" s="694">
        <v>7</v>
      </c>
    </row>
    <row r="370" spans="1:6">
      <c r="A370" s="702"/>
    </row>
    <row r="371" spans="1:6" s="695" customFormat="1" ht="38.25" customHeight="1">
      <c r="A371" s="703" t="s">
        <v>903</v>
      </c>
      <c r="B371" s="723" t="s">
        <v>1349</v>
      </c>
      <c r="D371" s="700"/>
      <c r="E371" s="700"/>
      <c r="F371" s="700"/>
    </row>
    <row r="372" spans="1:6">
      <c r="A372" s="702" t="s">
        <v>1059</v>
      </c>
      <c r="B372" s="692" t="s">
        <v>1046</v>
      </c>
      <c r="C372" s="693" t="s">
        <v>860</v>
      </c>
      <c r="D372" s="694">
        <v>7</v>
      </c>
    </row>
    <row r="373" spans="1:6">
      <c r="A373" s="702" t="s">
        <v>907</v>
      </c>
      <c r="B373" s="692" t="s">
        <v>1048</v>
      </c>
      <c r="C373" s="693" t="s">
        <v>860</v>
      </c>
      <c r="D373" s="694">
        <v>7</v>
      </c>
    </row>
    <row r="374" spans="1:6">
      <c r="A374" s="702"/>
    </row>
    <row r="375" spans="1:6" s="695" customFormat="1" ht="127.5">
      <c r="A375" s="703" t="s">
        <v>915</v>
      </c>
      <c r="B375" s="723" t="s">
        <v>1060</v>
      </c>
      <c r="D375" s="700"/>
      <c r="E375" s="700"/>
      <c r="F375" s="700"/>
    </row>
    <row r="376" spans="1:6" ht="25.5">
      <c r="A376" s="702"/>
      <c r="B376" s="692" t="s">
        <v>1061</v>
      </c>
    </row>
    <row r="377" spans="1:6">
      <c r="A377" s="702"/>
      <c r="B377" s="692" t="s">
        <v>1040</v>
      </c>
    </row>
    <row r="378" spans="1:6">
      <c r="A378" s="702"/>
      <c r="B378" s="692" t="s">
        <v>1041</v>
      </c>
    </row>
    <row r="379" spans="1:6">
      <c r="A379" s="702" t="s">
        <v>917</v>
      </c>
      <c r="B379" s="692" t="s">
        <v>1046</v>
      </c>
      <c r="C379" s="693" t="s">
        <v>860</v>
      </c>
      <c r="D379" s="694">
        <v>10</v>
      </c>
    </row>
    <row r="380" spans="1:6">
      <c r="A380" s="702" t="s">
        <v>1062</v>
      </c>
      <c r="B380" s="692" t="s">
        <v>1048</v>
      </c>
      <c r="C380" s="693" t="s">
        <v>860</v>
      </c>
      <c r="D380" s="694">
        <v>10</v>
      </c>
    </row>
    <row r="381" spans="1:6">
      <c r="A381" s="702"/>
    </row>
    <row r="382" spans="1:6" hidden="1">
      <c r="A382" s="702"/>
      <c r="B382" s="707"/>
    </row>
    <row r="383" spans="1:6" ht="114.75" customHeight="1">
      <c r="A383" s="703" t="s">
        <v>919</v>
      </c>
      <c r="B383" s="784" t="s">
        <v>1350</v>
      </c>
    </row>
    <row r="384" spans="1:6">
      <c r="A384" s="702"/>
      <c r="B384" s="707" t="s">
        <v>1063</v>
      </c>
    </row>
    <row r="385" spans="1:4">
      <c r="A385" s="702"/>
      <c r="B385" s="707" t="s">
        <v>1040</v>
      </c>
    </row>
    <row r="386" spans="1:4">
      <c r="A386" s="702"/>
      <c r="B386" s="707" t="s">
        <v>1041</v>
      </c>
    </row>
    <row r="387" spans="1:4">
      <c r="A387" s="702" t="s">
        <v>1064</v>
      </c>
      <c r="B387" s="707" t="s">
        <v>1046</v>
      </c>
      <c r="C387" s="693" t="s">
        <v>860</v>
      </c>
      <c r="D387" s="694">
        <v>15</v>
      </c>
    </row>
    <row r="388" spans="1:4">
      <c r="A388" s="702" t="s">
        <v>1065</v>
      </c>
      <c r="B388" s="707" t="s">
        <v>1048</v>
      </c>
      <c r="C388" s="693" t="s">
        <v>860</v>
      </c>
      <c r="D388" s="694">
        <v>15</v>
      </c>
    </row>
    <row r="389" spans="1:4">
      <c r="A389" s="702"/>
      <c r="B389" s="707"/>
    </row>
    <row r="390" spans="1:4" ht="102" customHeight="1">
      <c r="A390" s="703" t="s">
        <v>1066</v>
      </c>
      <c r="B390" s="707" t="s">
        <v>1067</v>
      </c>
    </row>
    <row r="391" spans="1:4">
      <c r="A391" s="702"/>
      <c r="B391" s="707" t="s">
        <v>1068</v>
      </c>
    </row>
    <row r="392" spans="1:4">
      <c r="A392" s="702"/>
      <c r="B392" s="707" t="s">
        <v>1040</v>
      </c>
    </row>
    <row r="393" spans="1:4">
      <c r="A393" s="702"/>
      <c r="B393" s="707" t="s">
        <v>1041</v>
      </c>
    </row>
    <row r="394" spans="1:4">
      <c r="A394" s="702" t="s">
        <v>1069</v>
      </c>
      <c r="B394" s="707" t="s">
        <v>1046</v>
      </c>
      <c r="C394" s="693" t="s">
        <v>860</v>
      </c>
      <c r="D394" s="694">
        <v>4</v>
      </c>
    </row>
    <row r="395" spans="1:4">
      <c r="A395" s="702" t="s">
        <v>1070</v>
      </c>
      <c r="B395" s="707" t="s">
        <v>1048</v>
      </c>
      <c r="C395" s="693" t="s">
        <v>860</v>
      </c>
      <c r="D395" s="694">
        <v>4</v>
      </c>
    </row>
    <row r="396" spans="1:4">
      <c r="A396" s="702"/>
      <c r="B396" s="707"/>
    </row>
    <row r="397" spans="1:4" ht="76.5">
      <c r="A397" s="703" t="s">
        <v>988</v>
      </c>
      <c r="B397" s="785" t="s">
        <v>1352</v>
      </c>
    </row>
    <row r="398" spans="1:4" ht="12.75" customHeight="1">
      <c r="A398" s="702"/>
    </row>
    <row r="399" spans="1:4">
      <c r="A399" s="702" t="s">
        <v>990</v>
      </c>
      <c r="B399" s="692" t="s">
        <v>1046</v>
      </c>
      <c r="C399" s="693" t="s">
        <v>860</v>
      </c>
      <c r="D399" s="694">
        <v>2</v>
      </c>
    </row>
    <row r="400" spans="1:4">
      <c r="A400" s="702" t="s">
        <v>992</v>
      </c>
      <c r="B400" s="692" t="s">
        <v>1048</v>
      </c>
      <c r="C400" s="693" t="s">
        <v>860</v>
      </c>
      <c r="D400" s="694">
        <v>2</v>
      </c>
    </row>
    <row r="401" spans="1:6">
      <c r="A401" s="702"/>
    </row>
    <row r="402" spans="1:6" ht="76.5">
      <c r="A402" s="703" t="s">
        <v>1002</v>
      </c>
      <c r="B402" s="785" t="s">
        <v>1351</v>
      </c>
    </row>
    <row r="403" spans="1:6" ht="12.75" customHeight="1">
      <c r="A403" s="702"/>
    </row>
    <row r="404" spans="1:6">
      <c r="A404" s="702" t="s">
        <v>1071</v>
      </c>
      <c r="B404" s="692" t="s">
        <v>1046</v>
      </c>
      <c r="C404" s="693" t="s">
        <v>860</v>
      </c>
      <c r="D404" s="694">
        <v>1</v>
      </c>
    </row>
    <row r="405" spans="1:6">
      <c r="A405" s="702" t="s">
        <v>1072</v>
      </c>
      <c r="B405" s="692" t="s">
        <v>1048</v>
      </c>
      <c r="C405" s="693" t="s">
        <v>860</v>
      </c>
      <c r="D405" s="694">
        <v>1</v>
      </c>
    </row>
    <row r="406" spans="1:6">
      <c r="A406" s="702"/>
    </row>
    <row r="407" spans="1:6">
      <c r="A407" s="702" t="s">
        <v>45</v>
      </c>
      <c r="B407" s="692" t="s">
        <v>1073</v>
      </c>
      <c r="C407" s="693" t="s">
        <v>931</v>
      </c>
    </row>
    <row r="408" spans="1:6">
      <c r="A408" s="693"/>
      <c r="D408" s="693"/>
      <c r="E408" s="693"/>
      <c r="F408" s="693"/>
    </row>
    <row r="409" spans="1:6">
      <c r="A409" s="693"/>
      <c r="D409" s="693"/>
      <c r="E409" s="693"/>
      <c r="F409" s="693"/>
    </row>
    <row r="410" spans="1:6">
      <c r="A410" s="693"/>
      <c r="D410" s="693"/>
      <c r="E410" s="693"/>
      <c r="F410" s="693"/>
    </row>
    <row r="411" spans="1:6">
      <c r="A411" s="693"/>
      <c r="D411" s="693"/>
      <c r="E411" s="693"/>
      <c r="F411" s="693"/>
    </row>
    <row r="412" spans="1:6">
      <c r="A412" s="702"/>
    </row>
    <row r="413" spans="1:6">
      <c r="A413" s="702"/>
    </row>
    <row r="414" spans="1:6">
      <c r="A414" s="702"/>
    </row>
    <row r="415" spans="1:6">
      <c r="A415" s="703" t="s">
        <v>47</v>
      </c>
      <c r="B415" s="704" t="s">
        <v>1074</v>
      </c>
    </row>
    <row r="416" spans="1:6">
      <c r="A416" s="702"/>
      <c r="B416" s="692" t="s">
        <v>1075</v>
      </c>
    </row>
    <row r="417" spans="1:6" s="695" customFormat="1" ht="76.5">
      <c r="A417" s="702"/>
      <c r="B417" s="707" t="s">
        <v>1353</v>
      </c>
      <c r="D417" s="700"/>
      <c r="E417" s="700"/>
      <c r="F417" s="700"/>
    </row>
    <row r="418" spans="1:6" ht="25.5">
      <c r="A418" s="702"/>
      <c r="B418" s="692" t="s">
        <v>1076</v>
      </c>
    </row>
    <row r="419" spans="1:6" ht="63.75">
      <c r="A419" s="702"/>
      <c r="B419" s="692" t="s">
        <v>1077</v>
      </c>
    </row>
    <row r="420" spans="1:6">
      <c r="A420" s="702"/>
    </row>
    <row r="421" spans="1:6" ht="38.25">
      <c r="A421" s="703" t="s">
        <v>848</v>
      </c>
      <c r="B421" s="692" t="s">
        <v>1078</v>
      </c>
    </row>
    <row r="422" spans="1:6" ht="38.25">
      <c r="A422" s="702"/>
      <c r="B422" s="692" t="s">
        <v>1354</v>
      </c>
    </row>
    <row r="423" spans="1:6">
      <c r="A423" s="702"/>
      <c r="B423" s="692" t="s">
        <v>1079</v>
      </c>
    </row>
    <row r="424" spans="1:6">
      <c r="A424" s="702"/>
      <c r="B424" s="692" t="s">
        <v>1080</v>
      </c>
    </row>
    <row r="425" spans="1:6">
      <c r="A425" s="702"/>
      <c r="B425" s="692" t="s">
        <v>1081</v>
      </c>
    </row>
    <row r="426" spans="1:6" ht="25.5">
      <c r="A426" s="702" t="s">
        <v>851</v>
      </c>
      <c r="B426" s="692" t="s">
        <v>1082</v>
      </c>
    </row>
    <row r="427" spans="1:6" ht="25.5">
      <c r="A427" s="702" t="s">
        <v>851</v>
      </c>
      <c r="B427" s="692" t="s">
        <v>1083</v>
      </c>
    </row>
    <row r="428" spans="1:6">
      <c r="A428" s="702" t="s">
        <v>851</v>
      </c>
      <c r="B428" s="692" t="s">
        <v>1084</v>
      </c>
    </row>
    <row r="429" spans="1:6">
      <c r="A429" s="702" t="s">
        <v>851</v>
      </c>
      <c r="B429" s="692" t="s">
        <v>1085</v>
      </c>
    </row>
    <row r="430" spans="1:6">
      <c r="A430" s="702" t="s">
        <v>851</v>
      </c>
      <c r="B430" s="692" t="s">
        <v>1086</v>
      </c>
    </row>
    <row r="431" spans="1:6">
      <c r="A431" s="702" t="s">
        <v>851</v>
      </c>
      <c r="B431" s="692" t="s">
        <v>1087</v>
      </c>
    </row>
    <row r="432" spans="1:6">
      <c r="A432" s="702" t="s">
        <v>851</v>
      </c>
      <c r="B432" s="692" t="s">
        <v>1088</v>
      </c>
    </row>
    <row r="433" spans="1:4" ht="25.5">
      <c r="A433" s="702"/>
      <c r="B433" s="692" t="s">
        <v>1089</v>
      </c>
    </row>
    <row r="434" spans="1:4">
      <c r="A434" s="702"/>
      <c r="B434" s="692" t="s">
        <v>909</v>
      </c>
      <c r="C434" s="693" t="s">
        <v>465</v>
      </c>
      <c r="D434" s="694">
        <v>1</v>
      </c>
    </row>
    <row r="435" spans="1:4">
      <c r="A435" s="702"/>
    </row>
    <row r="436" spans="1:4" ht="12.75" customHeight="1">
      <c r="A436" s="703" t="s">
        <v>865</v>
      </c>
      <c r="B436" s="692" t="s">
        <v>1090</v>
      </c>
    </row>
    <row r="437" spans="1:4" ht="38.25">
      <c r="A437" s="702" t="s">
        <v>953</v>
      </c>
      <c r="B437" s="692" t="s">
        <v>1091</v>
      </c>
    </row>
    <row r="438" spans="1:4">
      <c r="A438" s="702"/>
      <c r="B438" s="692" t="s">
        <v>909</v>
      </c>
      <c r="C438" s="693" t="s">
        <v>910</v>
      </c>
      <c r="D438" s="694">
        <v>450</v>
      </c>
    </row>
    <row r="439" spans="1:4">
      <c r="A439" s="702" t="s">
        <v>955</v>
      </c>
      <c r="B439" s="692" t="s">
        <v>1092</v>
      </c>
    </row>
    <row r="440" spans="1:4">
      <c r="A440" s="702"/>
      <c r="B440" s="692" t="s">
        <v>909</v>
      </c>
      <c r="C440" s="693" t="s">
        <v>910</v>
      </c>
      <c r="D440" s="694">
        <v>15</v>
      </c>
    </row>
    <row r="441" spans="1:4">
      <c r="A441" s="702"/>
    </row>
    <row r="442" spans="1:4" ht="89.25">
      <c r="A442" s="703" t="s">
        <v>958</v>
      </c>
      <c r="B442" s="692" t="s">
        <v>1355</v>
      </c>
    </row>
    <row r="443" spans="1:4">
      <c r="A443" s="702"/>
      <c r="B443" s="692" t="s">
        <v>909</v>
      </c>
      <c r="C443" s="693" t="s">
        <v>465</v>
      </c>
      <c r="D443" s="694">
        <v>9</v>
      </c>
    </row>
    <row r="444" spans="1:4">
      <c r="A444" s="702"/>
    </row>
    <row r="445" spans="1:4">
      <c r="A445" s="703" t="s">
        <v>893</v>
      </c>
      <c r="B445" s="692" t="s">
        <v>1093</v>
      </c>
    </row>
    <row r="446" spans="1:4" ht="51">
      <c r="A446" s="702"/>
      <c r="B446" s="692" t="s">
        <v>1356</v>
      </c>
    </row>
    <row r="447" spans="1:4" ht="25.5">
      <c r="A447" s="702"/>
      <c r="B447" s="692" t="s">
        <v>1094</v>
      </c>
    </row>
    <row r="448" spans="1:4">
      <c r="A448" s="702"/>
      <c r="B448" s="692" t="s">
        <v>1036</v>
      </c>
      <c r="C448" s="693" t="s">
        <v>860</v>
      </c>
      <c r="D448" s="694">
        <v>1</v>
      </c>
    </row>
    <row r="449" spans="1:6">
      <c r="A449" s="702"/>
    </row>
    <row r="450" spans="1:6" ht="25.5">
      <c r="A450" s="703" t="s">
        <v>903</v>
      </c>
      <c r="B450" s="692" t="s">
        <v>1095</v>
      </c>
    </row>
    <row r="451" spans="1:6" s="695" customFormat="1" ht="25.5">
      <c r="A451" s="702"/>
      <c r="B451" s="707" t="s">
        <v>1357</v>
      </c>
      <c r="D451" s="700"/>
      <c r="E451" s="700"/>
      <c r="F451" s="700"/>
    </row>
    <row r="452" spans="1:6">
      <c r="A452" s="702" t="s">
        <v>851</v>
      </c>
      <c r="B452" s="692" t="s">
        <v>1096</v>
      </c>
    </row>
    <row r="453" spans="1:6" ht="25.5">
      <c r="A453" s="702" t="s">
        <v>851</v>
      </c>
      <c r="B453" s="692" t="s">
        <v>1097</v>
      </c>
    </row>
    <row r="454" spans="1:6">
      <c r="A454" s="702" t="s">
        <v>851</v>
      </c>
      <c r="B454" s="692" t="s">
        <v>1098</v>
      </c>
    </row>
    <row r="455" spans="1:6" ht="38.25">
      <c r="A455" s="702"/>
      <c r="B455" s="692" t="s">
        <v>1099</v>
      </c>
    </row>
    <row r="456" spans="1:6">
      <c r="A456" s="702"/>
      <c r="B456" s="692" t="s">
        <v>859</v>
      </c>
      <c r="C456" s="693" t="s">
        <v>860</v>
      </c>
      <c r="D456" s="694">
        <v>1</v>
      </c>
    </row>
    <row r="457" spans="1:6">
      <c r="A457" s="702"/>
    </row>
    <row r="458" spans="1:6">
      <c r="A458" s="703" t="s">
        <v>915</v>
      </c>
      <c r="B458" s="707" t="s">
        <v>1100</v>
      </c>
      <c r="D458" s="708"/>
    </row>
    <row r="459" spans="1:6">
      <c r="A459" s="724" t="s">
        <v>851</v>
      </c>
      <c r="B459" s="707" t="s">
        <v>1101</v>
      </c>
      <c r="D459" s="708"/>
    </row>
    <row r="460" spans="1:6">
      <c r="A460" s="702" t="s">
        <v>917</v>
      </c>
      <c r="B460" s="707" t="s">
        <v>1102</v>
      </c>
      <c r="C460" s="693" t="s">
        <v>465</v>
      </c>
      <c r="D460" s="708">
        <v>10</v>
      </c>
    </row>
    <row r="461" spans="1:6">
      <c r="A461" s="725"/>
      <c r="B461" s="707"/>
      <c r="D461" s="708"/>
    </row>
    <row r="462" spans="1:6">
      <c r="A462" s="702"/>
    </row>
    <row r="463" spans="1:6">
      <c r="A463" s="702" t="s">
        <v>47</v>
      </c>
      <c r="B463" s="692" t="s">
        <v>1103</v>
      </c>
      <c r="C463" s="693" t="s">
        <v>931</v>
      </c>
    </row>
    <row r="464" spans="1:6">
      <c r="A464" s="702"/>
    </row>
    <row r="465" spans="1:6">
      <c r="A465" s="702"/>
    </row>
    <row r="466" spans="1:6">
      <c r="A466" s="702"/>
    </row>
    <row r="467" spans="1:6">
      <c r="A467" s="702"/>
    </row>
    <row r="468" spans="1:6">
      <c r="A468" s="703" t="s">
        <v>1104</v>
      </c>
      <c r="B468" s="704" t="s">
        <v>1105</v>
      </c>
    </row>
    <row r="469" spans="1:6">
      <c r="A469" s="702"/>
    </row>
    <row r="470" spans="1:6">
      <c r="A470" s="702"/>
      <c r="B470" s="692" t="s">
        <v>1106</v>
      </c>
    </row>
    <row r="471" spans="1:6" ht="51">
      <c r="A471" s="702" t="s">
        <v>851</v>
      </c>
      <c r="B471" s="692" t="s">
        <v>1107</v>
      </c>
    </row>
    <row r="472" spans="1:6" ht="25.5">
      <c r="A472" s="702"/>
      <c r="B472" s="692" t="s">
        <v>1108</v>
      </c>
    </row>
    <row r="473" spans="1:6">
      <c r="A473" s="702"/>
    </row>
    <row r="474" spans="1:6" s="695" customFormat="1" ht="38.25" customHeight="1">
      <c r="A474" s="703" t="s">
        <v>848</v>
      </c>
      <c r="B474" s="707" t="s">
        <v>1109</v>
      </c>
      <c r="D474" s="700"/>
      <c r="E474" s="700"/>
      <c r="F474" s="700"/>
    </row>
    <row r="475" spans="1:6">
      <c r="A475" s="702"/>
      <c r="B475" s="692" t="s">
        <v>859</v>
      </c>
      <c r="C475" s="693" t="s">
        <v>860</v>
      </c>
      <c r="D475" s="694">
        <v>1</v>
      </c>
    </row>
    <row r="476" spans="1:6">
      <c r="A476" s="702"/>
    </row>
    <row r="477" spans="1:6" s="695" customFormat="1" ht="89.25">
      <c r="A477" s="703" t="s">
        <v>861</v>
      </c>
      <c r="B477" s="707" t="s">
        <v>1110</v>
      </c>
      <c r="D477" s="700"/>
      <c r="E477" s="700"/>
      <c r="F477" s="700"/>
    </row>
    <row r="478" spans="1:6">
      <c r="A478" s="702"/>
      <c r="B478" s="692" t="s">
        <v>1036</v>
      </c>
      <c r="C478" s="693" t="s">
        <v>860</v>
      </c>
      <c r="D478" s="694">
        <v>1</v>
      </c>
    </row>
    <row r="479" spans="1:6">
      <c r="A479" s="702"/>
    </row>
    <row r="480" spans="1:6" s="695" customFormat="1" ht="89.25">
      <c r="A480" s="703" t="s">
        <v>865</v>
      </c>
      <c r="B480" s="707" t="s">
        <v>1111</v>
      </c>
      <c r="D480" s="700"/>
      <c r="E480" s="700"/>
      <c r="F480" s="700"/>
    </row>
    <row r="481" spans="1:4">
      <c r="A481" s="702"/>
      <c r="B481" s="692" t="s">
        <v>1036</v>
      </c>
      <c r="C481" s="693" t="s">
        <v>860</v>
      </c>
      <c r="D481" s="694">
        <v>1</v>
      </c>
    </row>
    <row r="482" spans="1:4">
      <c r="A482" s="702"/>
    </row>
    <row r="483" spans="1:4" ht="25.5">
      <c r="A483" s="703" t="s">
        <v>880</v>
      </c>
      <c r="B483" s="692" t="s">
        <v>1112</v>
      </c>
    </row>
    <row r="484" spans="1:4">
      <c r="A484" s="702" t="s">
        <v>958</v>
      </c>
      <c r="B484" s="692" t="s">
        <v>1113</v>
      </c>
    </row>
    <row r="485" spans="1:4">
      <c r="A485" s="702"/>
      <c r="B485" s="692" t="s">
        <v>909</v>
      </c>
      <c r="C485" s="693" t="s">
        <v>910</v>
      </c>
      <c r="D485" s="694">
        <v>30</v>
      </c>
    </row>
    <row r="486" spans="1:4">
      <c r="A486" s="702" t="s">
        <v>959</v>
      </c>
      <c r="B486" s="692" t="s">
        <v>1114</v>
      </c>
    </row>
    <row r="487" spans="1:4">
      <c r="A487" s="702"/>
      <c r="B487" s="692" t="s">
        <v>909</v>
      </c>
      <c r="C487" s="693" t="s">
        <v>910</v>
      </c>
      <c r="D487" s="694">
        <v>16</v>
      </c>
    </row>
    <row r="488" spans="1:4">
      <c r="A488" s="702" t="s">
        <v>961</v>
      </c>
      <c r="B488" s="692" t="s">
        <v>1115</v>
      </c>
    </row>
    <row r="489" spans="1:4">
      <c r="A489" s="702"/>
      <c r="B489" s="692" t="s">
        <v>909</v>
      </c>
      <c r="C489" s="693" t="s">
        <v>910</v>
      </c>
      <c r="D489" s="694">
        <v>4</v>
      </c>
    </row>
    <row r="490" spans="1:4">
      <c r="A490" s="702"/>
    </row>
    <row r="491" spans="1:4" ht="38.25">
      <c r="A491" s="703" t="s">
        <v>893</v>
      </c>
      <c r="B491" s="692" t="s">
        <v>1116</v>
      </c>
    </row>
    <row r="492" spans="1:4">
      <c r="A492" s="702"/>
      <c r="B492" s="692" t="s">
        <v>931</v>
      </c>
      <c r="C492" s="693" t="s">
        <v>860</v>
      </c>
      <c r="D492" s="694">
        <v>1</v>
      </c>
    </row>
    <row r="493" spans="1:4">
      <c r="A493" s="702"/>
    </row>
    <row r="494" spans="1:4">
      <c r="A494" s="702" t="s">
        <v>1104</v>
      </c>
      <c r="B494" s="692" t="s">
        <v>1117</v>
      </c>
      <c r="C494" s="693" t="s">
        <v>931</v>
      </c>
    </row>
    <row r="495" spans="1:4">
      <c r="A495" s="702"/>
    </row>
    <row r="496" spans="1:4">
      <c r="A496" s="702"/>
    </row>
    <row r="497" spans="1:6">
      <c r="A497" s="702"/>
    </row>
    <row r="498" spans="1:6" s="609" customFormat="1" ht="25.5">
      <c r="A498" s="703" t="s">
        <v>1118</v>
      </c>
      <c r="B498" s="726" t="s">
        <v>1119</v>
      </c>
      <c r="D498" s="727"/>
      <c r="E498" s="727"/>
      <c r="F498" s="727"/>
    </row>
    <row r="499" spans="1:6">
      <c r="A499" s="702"/>
      <c r="B499" s="707"/>
    </row>
    <row r="500" spans="1:6">
      <c r="A500" s="702"/>
      <c r="B500" s="707" t="s">
        <v>448</v>
      </c>
    </row>
    <row r="501" spans="1:6" ht="89.25">
      <c r="A501" s="702"/>
      <c r="B501" s="707" t="s">
        <v>1120</v>
      </c>
    </row>
    <row r="502" spans="1:6" ht="25.5">
      <c r="A502" s="702"/>
      <c r="B502" s="707" t="s">
        <v>1121</v>
      </c>
    </row>
    <row r="503" spans="1:6" ht="25.5">
      <c r="A503" s="702"/>
      <c r="B503" s="707" t="s">
        <v>1122</v>
      </c>
    </row>
    <row r="504" spans="1:6">
      <c r="A504" s="702"/>
      <c r="B504" s="707"/>
    </row>
    <row r="505" spans="1:6">
      <c r="A505" s="703" t="s">
        <v>848</v>
      </c>
      <c r="B505" s="707" t="s">
        <v>1123</v>
      </c>
    </row>
    <row r="506" spans="1:6" ht="63.75">
      <c r="A506" s="702"/>
      <c r="B506" s="707" t="s">
        <v>1124</v>
      </c>
    </row>
    <row r="507" spans="1:6">
      <c r="A507" s="702"/>
      <c r="B507" s="707" t="s">
        <v>859</v>
      </c>
      <c r="C507" s="693" t="s">
        <v>860</v>
      </c>
      <c r="D507" s="694">
        <v>1</v>
      </c>
    </row>
    <row r="508" spans="1:6">
      <c r="A508" s="702"/>
      <c r="B508" s="707"/>
    </row>
    <row r="509" spans="1:6" ht="38.25">
      <c r="A509" s="703" t="s">
        <v>861</v>
      </c>
      <c r="B509" s="707" t="s">
        <v>1125</v>
      </c>
      <c r="D509" s="706"/>
      <c r="E509" s="706"/>
      <c r="F509" s="706"/>
    </row>
    <row r="510" spans="1:6">
      <c r="A510" s="702"/>
      <c r="B510" s="707" t="s">
        <v>1126</v>
      </c>
      <c r="D510" s="706"/>
      <c r="E510" s="706"/>
      <c r="F510" s="706"/>
    </row>
    <row r="511" spans="1:6" ht="25.5">
      <c r="A511" s="702" t="s">
        <v>1127</v>
      </c>
      <c r="B511" s="707" t="s">
        <v>1128</v>
      </c>
      <c r="D511" s="706"/>
      <c r="E511" s="706"/>
      <c r="F511" s="706"/>
    </row>
    <row r="512" spans="1:6">
      <c r="A512" s="702" t="s">
        <v>1129</v>
      </c>
      <c r="B512" s="707" t="s">
        <v>1130</v>
      </c>
      <c r="D512" s="706"/>
      <c r="E512" s="706"/>
      <c r="F512" s="706"/>
    </row>
    <row r="513" spans="1:6">
      <c r="A513" s="702" t="s">
        <v>1131</v>
      </c>
      <c r="B513" s="707" t="s">
        <v>1132</v>
      </c>
      <c r="D513" s="706"/>
      <c r="E513" s="706"/>
      <c r="F513" s="706"/>
    </row>
    <row r="514" spans="1:6" ht="25.5">
      <c r="A514" s="702"/>
      <c r="B514" s="707" t="s">
        <v>1133</v>
      </c>
      <c r="D514" s="706"/>
      <c r="E514" s="706"/>
      <c r="F514" s="706"/>
    </row>
    <row r="515" spans="1:6" ht="25.5">
      <c r="A515" s="702" t="s">
        <v>1134</v>
      </c>
      <c r="B515" s="707" t="s">
        <v>1135</v>
      </c>
      <c r="D515" s="706"/>
      <c r="E515" s="706"/>
      <c r="F515" s="706"/>
    </row>
    <row r="516" spans="1:6">
      <c r="A516" s="702"/>
      <c r="B516" s="707" t="s">
        <v>1136</v>
      </c>
      <c r="D516" s="706"/>
      <c r="E516" s="706"/>
      <c r="F516" s="706"/>
    </row>
    <row r="517" spans="1:6">
      <c r="A517" s="702"/>
      <c r="B517" s="707" t="s">
        <v>1036</v>
      </c>
      <c r="C517" s="693" t="s">
        <v>860</v>
      </c>
      <c r="D517" s="706">
        <v>1</v>
      </c>
      <c r="E517" s="706"/>
      <c r="F517" s="706"/>
    </row>
    <row r="518" spans="1:6">
      <c r="A518" s="702"/>
      <c r="B518" s="707"/>
      <c r="D518" s="706"/>
      <c r="E518" s="706"/>
      <c r="F518" s="706"/>
    </row>
    <row r="519" spans="1:6" ht="25.5">
      <c r="A519" s="703" t="s">
        <v>865</v>
      </c>
      <c r="B519" s="707" t="s">
        <v>1137</v>
      </c>
    </row>
    <row r="520" spans="1:6" ht="25.5">
      <c r="A520" s="702" t="s">
        <v>1127</v>
      </c>
      <c r="B520" s="707" t="s">
        <v>1138</v>
      </c>
    </row>
    <row r="521" spans="1:6">
      <c r="A521" s="702" t="s">
        <v>1129</v>
      </c>
      <c r="B521" s="707" t="s">
        <v>1139</v>
      </c>
    </row>
    <row r="522" spans="1:6">
      <c r="A522" s="702" t="s">
        <v>1131</v>
      </c>
      <c r="B522" s="707" t="s">
        <v>1140</v>
      </c>
    </row>
    <row r="523" spans="1:6">
      <c r="A523" s="702" t="s">
        <v>1134</v>
      </c>
      <c r="B523" s="707" t="s">
        <v>1141</v>
      </c>
    </row>
    <row r="524" spans="1:6">
      <c r="A524" s="702" t="s">
        <v>1142</v>
      </c>
      <c r="B524" s="707" t="s">
        <v>1143</v>
      </c>
    </row>
    <row r="525" spans="1:6">
      <c r="A525" s="702" t="s">
        <v>1144</v>
      </c>
      <c r="B525" s="707" t="s">
        <v>1145</v>
      </c>
    </row>
    <row r="526" spans="1:6" ht="25.5">
      <c r="A526" s="702"/>
      <c r="B526" s="707" t="s">
        <v>1133</v>
      </c>
    </row>
    <row r="527" spans="1:6">
      <c r="A527" s="702"/>
      <c r="B527" s="707" t="s">
        <v>1136</v>
      </c>
      <c r="C527" s="693" t="s">
        <v>860</v>
      </c>
      <c r="D527" s="694">
        <v>1</v>
      </c>
    </row>
    <row r="528" spans="1:6">
      <c r="A528" s="702"/>
      <c r="B528" s="707"/>
    </row>
    <row r="529" spans="1:6" ht="38.25">
      <c r="A529" s="703" t="s">
        <v>880</v>
      </c>
      <c r="B529" s="707" t="s">
        <v>1146</v>
      </c>
      <c r="D529" s="706"/>
      <c r="E529" s="706"/>
      <c r="F529" s="706"/>
    </row>
    <row r="530" spans="1:6">
      <c r="A530" s="702"/>
      <c r="B530" s="707" t="s">
        <v>1147</v>
      </c>
      <c r="D530" s="706"/>
      <c r="E530" s="706"/>
      <c r="F530" s="706"/>
    </row>
    <row r="531" spans="1:6">
      <c r="A531" s="702"/>
      <c r="B531" s="707" t="s">
        <v>1145</v>
      </c>
      <c r="D531" s="706"/>
      <c r="E531" s="706"/>
      <c r="F531" s="706"/>
    </row>
    <row r="532" spans="1:6" ht="38.25">
      <c r="A532" s="702"/>
      <c r="B532" s="707" t="s">
        <v>1358</v>
      </c>
      <c r="D532" s="706"/>
      <c r="E532" s="706"/>
      <c r="F532" s="706"/>
    </row>
    <row r="533" spans="1:6">
      <c r="A533" s="702"/>
      <c r="B533" s="707" t="s">
        <v>1148</v>
      </c>
      <c r="D533" s="706"/>
      <c r="E533" s="706"/>
      <c r="F533" s="706"/>
    </row>
    <row r="534" spans="1:6">
      <c r="A534" s="702"/>
      <c r="B534" s="707" t="s">
        <v>1149</v>
      </c>
      <c r="D534" s="706"/>
      <c r="E534" s="706"/>
      <c r="F534" s="706"/>
    </row>
    <row r="535" spans="1:6">
      <c r="A535" s="702"/>
      <c r="B535" s="707" t="s">
        <v>859</v>
      </c>
      <c r="C535" s="693" t="s">
        <v>860</v>
      </c>
      <c r="D535" s="706">
        <v>1</v>
      </c>
      <c r="E535" s="706"/>
      <c r="F535" s="706"/>
    </row>
    <row r="536" spans="1:6">
      <c r="A536" s="702"/>
      <c r="B536" s="707"/>
    </row>
    <row r="537" spans="1:6" ht="38.25">
      <c r="A537" s="703" t="s">
        <v>893</v>
      </c>
      <c r="B537" s="707" t="s">
        <v>1150</v>
      </c>
    </row>
    <row r="538" spans="1:6" ht="38.25">
      <c r="A538" s="702"/>
      <c r="B538" s="707" t="s">
        <v>1359</v>
      </c>
    </row>
    <row r="539" spans="1:6">
      <c r="A539" s="702" t="s">
        <v>1057</v>
      </c>
      <c r="B539" s="707" t="s">
        <v>1151</v>
      </c>
    </row>
    <row r="540" spans="1:6">
      <c r="A540" s="702"/>
      <c r="B540" s="707" t="s">
        <v>909</v>
      </c>
      <c r="C540" s="693" t="s">
        <v>465</v>
      </c>
      <c r="D540" s="694">
        <v>4</v>
      </c>
    </row>
    <row r="541" spans="1:6">
      <c r="A541" s="702"/>
      <c r="B541" s="707"/>
    </row>
    <row r="542" spans="1:6">
      <c r="A542" s="703" t="s">
        <v>903</v>
      </c>
      <c r="B542" s="707" t="s">
        <v>1152</v>
      </c>
    </row>
    <row r="543" spans="1:6" ht="38.25">
      <c r="A543" s="702"/>
      <c r="B543" s="707" t="s">
        <v>1360</v>
      </c>
    </row>
    <row r="544" spans="1:6" ht="25.5">
      <c r="A544" s="702" t="s">
        <v>1059</v>
      </c>
      <c r="B544" s="707" t="s">
        <v>1153</v>
      </c>
    </row>
    <row r="545" spans="1:4">
      <c r="A545" s="702"/>
      <c r="B545" s="707" t="s">
        <v>909</v>
      </c>
      <c r="C545" s="693" t="s">
        <v>910</v>
      </c>
      <c r="D545" s="694">
        <v>100</v>
      </c>
    </row>
    <row r="546" spans="1:4">
      <c r="A546" s="702"/>
      <c r="B546" s="707"/>
    </row>
    <row r="547" spans="1:4" ht="25.5">
      <c r="A547" s="703" t="s">
        <v>915</v>
      </c>
      <c r="B547" s="707" t="s">
        <v>1154</v>
      </c>
    </row>
    <row r="548" spans="1:4">
      <c r="A548" s="702"/>
      <c r="B548" s="707" t="s">
        <v>909</v>
      </c>
      <c r="C548" s="693" t="s">
        <v>910</v>
      </c>
      <c r="D548" s="694">
        <v>6</v>
      </c>
    </row>
    <row r="549" spans="1:4">
      <c r="A549" s="702"/>
      <c r="B549" s="707"/>
    </row>
    <row r="550" spans="1:4">
      <c r="A550" s="703" t="s">
        <v>919</v>
      </c>
      <c r="B550" s="707" t="s">
        <v>1155</v>
      </c>
    </row>
    <row r="551" spans="1:4">
      <c r="A551" s="702"/>
      <c r="B551" s="707" t="s">
        <v>909</v>
      </c>
      <c r="C551" s="693" t="s">
        <v>910</v>
      </c>
      <c r="D551" s="694">
        <v>10</v>
      </c>
    </row>
    <row r="552" spans="1:4">
      <c r="A552" s="702"/>
      <c r="B552" s="707"/>
    </row>
    <row r="553" spans="1:4">
      <c r="A553" s="703" t="s">
        <v>1066</v>
      </c>
      <c r="B553" s="707" t="s">
        <v>1156</v>
      </c>
    </row>
    <row r="554" spans="1:4">
      <c r="A554" s="702"/>
      <c r="B554" s="707" t="s">
        <v>909</v>
      </c>
      <c r="C554" s="693" t="s">
        <v>910</v>
      </c>
      <c r="D554" s="694">
        <v>1</v>
      </c>
    </row>
    <row r="555" spans="1:4">
      <c r="A555" s="702"/>
      <c r="B555" s="707"/>
    </row>
    <row r="556" spans="1:4" ht="51">
      <c r="A556" s="703" t="s">
        <v>988</v>
      </c>
      <c r="B556" s="707" t="s">
        <v>1157</v>
      </c>
    </row>
    <row r="557" spans="1:4">
      <c r="A557" s="702"/>
      <c r="B557" s="707" t="s">
        <v>1158</v>
      </c>
      <c r="C557" s="693" t="s">
        <v>1159</v>
      </c>
      <c r="D557" s="694">
        <v>3</v>
      </c>
    </row>
    <row r="558" spans="1:4">
      <c r="A558" s="702"/>
      <c r="B558" s="707"/>
    </row>
    <row r="559" spans="1:4" ht="38.25">
      <c r="A559" s="703" t="s">
        <v>1002</v>
      </c>
      <c r="B559" s="707" t="s">
        <v>1160</v>
      </c>
    </row>
    <row r="560" spans="1:4">
      <c r="A560" s="702"/>
      <c r="B560" s="707" t="s">
        <v>909</v>
      </c>
      <c r="C560" s="693" t="s">
        <v>465</v>
      </c>
      <c r="D560" s="694">
        <v>1</v>
      </c>
    </row>
    <row r="561" spans="1:6">
      <c r="A561" s="702"/>
      <c r="B561" s="707"/>
    </row>
    <row r="562" spans="1:6" s="695" customFormat="1" ht="140.25">
      <c r="A562" s="703" t="s">
        <v>926</v>
      </c>
      <c r="B562" s="707" t="s">
        <v>1161</v>
      </c>
      <c r="D562" s="700"/>
      <c r="E562" s="700"/>
      <c r="F562" s="700"/>
    </row>
    <row r="563" spans="1:6">
      <c r="A563" s="702"/>
      <c r="B563" s="707" t="s">
        <v>1162</v>
      </c>
    </row>
    <row r="564" spans="1:6">
      <c r="A564" s="702"/>
      <c r="B564" s="707" t="s">
        <v>1163</v>
      </c>
      <c r="C564" s="693" t="s">
        <v>860</v>
      </c>
      <c r="D564" s="694">
        <v>1</v>
      </c>
    </row>
    <row r="565" spans="1:6">
      <c r="A565" s="702"/>
      <c r="B565" s="707"/>
    </row>
    <row r="566" spans="1:6" ht="25.5">
      <c r="A566" s="702" t="s">
        <v>1104</v>
      </c>
      <c r="B566" s="707" t="s">
        <v>1164</v>
      </c>
      <c r="C566" s="693" t="s">
        <v>931</v>
      </c>
    </row>
    <row r="567" spans="1:6">
      <c r="A567" s="702"/>
      <c r="B567" s="707"/>
    </row>
    <row r="568" spans="1:6">
      <c r="A568" s="702"/>
      <c r="B568" s="707"/>
    </row>
    <row r="569" spans="1:6">
      <c r="A569" s="702"/>
      <c r="B569" s="707"/>
    </row>
    <row r="570" spans="1:6" s="609" customFormat="1">
      <c r="A570" s="703" t="s">
        <v>1165</v>
      </c>
      <c r="B570" s="704" t="s">
        <v>1166</v>
      </c>
      <c r="D570" s="727"/>
      <c r="E570" s="727"/>
      <c r="F570" s="727"/>
    </row>
    <row r="571" spans="1:6">
      <c r="A571" s="702"/>
    </row>
    <row r="572" spans="1:6" ht="13.35" customHeight="1">
      <c r="A572" s="702"/>
      <c r="B572" s="1052" t="s">
        <v>1167</v>
      </c>
      <c r="C572" s="1052"/>
      <c r="D572" s="1052"/>
      <c r="E572" s="1052"/>
    </row>
    <row r="573" spans="1:6" ht="13.5" customHeight="1">
      <c r="A573" s="1050" t="s">
        <v>513</v>
      </c>
      <c r="B573" s="1051" t="s">
        <v>1361</v>
      </c>
      <c r="C573" s="1051"/>
      <c r="D573" s="1051"/>
      <c r="E573" s="1051"/>
    </row>
    <row r="574" spans="1:6">
      <c r="A574" s="1050"/>
      <c r="B574" s="1051"/>
      <c r="C574" s="1051"/>
      <c r="D574" s="1051"/>
      <c r="E574" s="1051"/>
    </row>
    <row r="575" spans="1:6" ht="25.5" customHeight="1">
      <c r="A575" s="702" t="s">
        <v>513</v>
      </c>
      <c r="B575" s="1052" t="s">
        <v>1168</v>
      </c>
      <c r="C575" s="1052"/>
      <c r="D575" s="1052"/>
      <c r="E575" s="1052"/>
    </row>
    <row r="576" spans="1:6" s="695" customFormat="1" ht="25.15" customHeight="1">
      <c r="A576" s="702" t="s">
        <v>513</v>
      </c>
      <c r="B576" s="1053" t="s">
        <v>1169</v>
      </c>
      <c r="C576" s="1053"/>
      <c r="D576" s="1053"/>
      <c r="E576" s="1053"/>
      <c r="F576" s="700"/>
    </row>
    <row r="577" spans="1:6" ht="13.35" customHeight="1">
      <c r="A577" s="702" t="s">
        <v>513</v>
      </c>
      <c r="B577" s="1052" t="s">
        <v>1170</v>
      </c>
      <c r="C577" s="1052"/>
      <c r="D577" s="1052"/>
      <c r="E577" s="1052"/>
    </row>
    <row r="578" spans="1:6" ht="13.35" customHeight="1">
      <c r="A578" s="702" t="s">
        <v>513</v>
      </c>
      <c r="B578" s="1052" t="s">
        <v>1171</v>
      </c>
      <c r="C578" s="1052"/>
      <c r="D578" s="1052"/>
      <c r="E578" s="1052"/>
    </row>
    <row r="579" spans="1:6" ht="25.5">
      <c r="A579" s="702" t="s">
        <v>513</v>
      </c>
      <c r="B579" s="728" t="s">
        <v>1172</v>
      </c>
      <c r="C579" s="728"/>
      <c r="D579" s="729"/>
      <c r="E579" s="729"/>
    </row>
    <row r="580" spans="1:6" ht="25.5">
      <c r="A580" s="702" t="s">
        <v>513</v>
      </c>
      <c r="B580" s="692" t="s">
        <v>1173</v>
      </c>
    </row>
    <row r="581" spans="1:6">
      <c r="A581" s="702"/>
    </row>
    <row r="582" spans="1:6" ht="38.25">
      <c r="A582" s="703" t="s">
        <v>848</v>
      </c>
      <c r="B582" s="692" t="s">
        <v>1174</v>
      </c>
    </row>
    <row r="583" spans="1:6">
      <c r="A583" s="702"/>
      <c r="B583" s="692" t="s">
        <v>909</v>
      </c>
      <c r="C583" s="693" t="s">
        <v>910</v>
      </c>
      <c r="D583" s="694">
        <v>70</v>
      </c>
    </row>
    <row r="584" spans="1:6">
      <c r="A584" s="702"/>
    </row>
    <row r="585" spans="1:6" s="695" customFormat="1" ht="25.5">
      <c r="A585" s="703" t="s">
        <v>861</v>
      </c>
      <c r="B585" s="707" t="s">
        <v>1175</v>
      </c>
      <c r="D585" s="700"/>
      <c r="E585" s="700"/>
      <c r="F585" s="700"/>
    </row>
    <row r="586" spans="1:6">
      <c r="A586" s="702"/>
      <c r="B586" s="692" t="s">
        <v>909</v>
      </c>
      <c r="C586" s="693" t="s">
        <v>910</v>
      </c>
      <c r="D586" s="694">
        <v>70</v>
      </c>
    </row>
    <row r="587" spans="1:6">
      <c r="A587" s="702"/>
    </row>
    <row r="588" spans="1:6" ht="25.5">
      <c r="A588" s="703" t="s">
        <v>865</v>
      </c>
      <c r="B588" s="692" t="s">
        <v>1176</v>
      </c>
    </row>
    <row r="589" spans="1:6">
      <c r="A589" s="702"/>
      <c r="B589" s="692" t="s">
        <v>909</v>
      </c>
      <c r="C589" s="693" t="s">
        <v>910</v>
      </c>
      <c r="D589" s="694">
        <v>140</v>
      </c>
    </row>
    <row r="590" spans="1:6">
      <c r="A590" s="702"/>
    </row>
    <row r="591" spans="1:6" ht="51">
      <c r="A591" s="703" t="s">
        <v>880</v>
      </c>
      <c r="B591" s="692" t="s">
        <v>1177</v>
      </c>
    </row>
    <row r="592" spans="1:6">
      <c r="A592" s="702"/>
      <c r="B592" s="692" t="s">
        <v>909</v>
      </c>
      <c r="C592" s="693" t="s">
        <v>465</v>
      </c>
      <c r="D592" s="694">
        <v>15</v>
      </c>
    </row>
    <row r="593" spans="1:6">
      <c r="A593" s="702"/>
    </row>
    <row r="594" spans="1:6" ht="38.25">
      <c r="A594" s="703" t="s">
        <v>893</v>
      </c>
      <c r="B594" s="692" t="s">
        <v>1178</v>
      </c>
    </row>
    <row r="595" spans="1:6">
      <c r="A595" s="702"/>
      <c r="B595" s="692" t="s">
        <v>909</v>
      </c>
      <c r="C595" s="693" t="s">
        <v>465</v>
      </c>
      <c r="D595" s="694">
        <v>100</v>
      </c>
    </row>
    <row r="596" spans="1:6">
      <c r="A596" s="702"/>
    </row>
    <row r="597" spans="1:6" s="695" customFormat="1" ht="25.5">
      <c r="A597" s="703" t="s">
        <v>903</v>
      </c>
      <c r="B597" s="707" t="s">
        <v>1179</v>
      </c>
      <c r="D597" s="700"/>
      <c r="E597" s="700"/>
      <c r="F597" s="700"/>
    </row>
    <row r="598" spans="1:6">
      <c r="A598" s="702"/>
      <c r="B598" s="692" t="s">
        <v>909</v>
      </c>
      <c r="C598" s="693" t="s">
        <v>465</v>
      </c>
      <c r="D598" s="694">
        <v>16</v>
      </c>
    </row>
    <row r="599" spans="1:6">
      <c r="A599" s="702"/>
    </row>
    <row r="600" spans="1:6" ht="25.5">
      <c r="A600" s="703" t="s">
        <v>915</v>
      </c>
      <c r="B600" s="692" t="s">
        <v>1180</v>
      </c>
    </row>
    <row r="601" spans="1:6">
      <c r="A601" s="702"/>
      <c r="B601" s="692" t="s">
        <v>909</v>
      </c>
      <c r="C601" s="693" t="s">
        <v>465</v>
      </c>
      <c r="D601" s="694">
        <v>8</v>
      </c>
    </row>
    <row r="602" spans="1:6">
      <c r="A602" s="702"/>
    </row>
    <row r="603" spans="1:6" ht="12.75" customHeight="1">
      <c r="A603" s="703" t="s">
        <v>919</v>
      </c>
      <c r="B603" s="692" t="s">
        <v>1181</v>
      </c>
      <c r="D603" s="700"/>
    </row>
    <row r="604" spans="1:6">
      <c r="A604" s="702"/>
      <c r="B604" s="692" t="s">
        <v>909</v>
      </c>
      <c r="C604" s="693" t="s">
        <v>465</v>
      </c>
      <c r="D604" s="694">
        <v>16</v>
      </c>
    </row>
    <row r="605" spans="1:6">
      <c r="A605" s="702"/>
    </row>
    <row r="606" spans="1:6" ht="25.5">
      <c r="A606" s="703" t="s">
        <v>1066</v>
      </c>
      <c r="B606" s="692" t="s">
        <v>1182</v>
      </c>
    </row>
    <row r="607" spans="1:6">
      <c r="A607" s="702"/>
      <c r="B607" s="692" t="s">
        <v>909</v>
      </c>
      <c r="C607" s="693" t="s">
        <v>465</v>
      </c>
      <c r="D607" s="694">
        <v>16</v>
      </c>
    </row>
    <row r="608" spans="1:6">
      <c r="A608" s="702"/>
    </row>
    <row r="609" spans="1:4" ht="38.25">
      <c r="A609" s="703" t="s">
        <v>988</v>
      </c>
      <c r="B609" s="692" t="s">
        <v>1183</v>
      </c>
    </row>
    <row r="610" spans="1:4">
      <c r="A610" s="702"/>
      <c r="C610" s="693" t="s">
        <v>465</v>
      </c>
      <c r="D610" s="694">
        <v>10</v>
      </c>
    </row>
    <row r="611" spans="1:4">
      <c r="A611" s="703" t="s">
        <v>1002</v>
      </c>
      <c r="B611" s="692" t="s">
        <v>1184</v>
      </c>
    </row>
    <row r="612" spans="1:4">
      <c r="A612" s="702"/>
      <c r="B612" s="692" t="s">
        <v>909</v>
      </c>
      <c r="C612" s="693" t="s">
        <v>465</v>
      </c>
      <c r="D612" s="694">
        <v>30</v>
      </c>
    </row>
    <row r="613" spans="1:4">
      <c r="A613" s="702"/>
    </row>
    <row r="614" spans="1:4" ht="38.25">
      <c r="A614" s="703" t="s">
        <v>928</v>
      </c>
      <c r="B614" s="692" t="s">
        <v>1185</v>
      </c>
    </row>
    <row r="615" spans="1:4">
      <c r="A615" s="702"/>
      <c r="B615" s="692" t="s">
        <v>909</v>
      </c>
      <c r="C615" s="693" t="s">
        <v>465</v>
      </c>
      <c r="D615" s="694">
        <v>12</v>
      </c>
    </row>
    <row r="616" spans="1:4" ht="63.75">
      <c r="A616" s="703" t="s">
        <v>1006</v>
      </c>
      <c r="B616" s="692" t="s">
        <v>1186</v>
      </c>
    </row>
    <row r="617" spans="1:4">
      <c r="A617" s="702"/>
      <c r="B617" s="692" t="s">
        <v>909</v>
      </c>
      <c r="C617" s="693" t="s">
        <v>910</v>
      </c>
      <c r="D617" s="694">
        <v>50</v>
      </c>
    </row>
    <row r="618" spans="1:4">
      <c r="A618" s="702"/>
    </row>
    <row r="619" spans="1:4">
      <c r="A619" s="703" t="s">
        <v>1187</v>
      </c>
      <c r="B619" s="692" t="s">
        <v>1188</v>
      </c>
    </row>
    <row r="620" spans="1:4">
      <c r="A620" s="702"/>
      <c r="B620" s="692" t="s">
        <v>909</v>
      </c>
      <c r="C620" s="693" t="s">
        <v>465</v>
      </c>
      <c r="D620" s="694">
        <v>15</v>
      </c>
    </row>
    <row r="621" spans="1:4">
      <c r="A621" s="702"/>
    </row>
    <row r="622" spans="1:4" ht="38.25">
      <c r="A622" s="703" t="s">
        <v>1189</v>
      </c>
      <c r="B622" s="692" t="s">
        <v>1190</v>
      </c>
    </row>
    <row r="623" spans="1:4">
      <c r="A623" s="702"/>
      <c r="B623" s="692" t="s">
        <v>909</v>
      </c>
      <c r="C623" s="693" t="s">
        <v>465</v>
      </c>
      <c r="D623" s="694">
        <v>1</v>
      </c>
    </row>
    <row r="624" spans="1:4">
      <c r="A624" s="702"/>
    </row>
    <row r="625" spans="1:6" ht="25.5">
      <c r="A625" s="703" t="s">
        <v>1191</v>
      </c>
      <c r="B625" s="692" t="s">
        <v>1192</v>
      </c>
    </row>
    <row r="626" spans="1:6">
      <c r="A626" s="702"/>
      <c r="B626" s="692" t="s">
        <v>909</v>
      </c>
      <c r="C626" s="693" t="s">
        <v>465</v>
      </c>
      <c r="D626" s="694">
        <v>6</v>
      </c>
    </row>
    <row r="627" spans="1:6">
      <c r="A627" s="702"/>
    </row>
    <row r="628" spans="1:6" ht="25.5">
      <c r="A628" s="703" t="s">
        <v>1193</v>
      </c>
      <c r="B628" s="692" t="s">
        <v>1194</v>
      </c>
    </row>
    <row r="629" spans="1:6">
      <c r="A629" s="702"/>
      <c r="B629" s="692" t="s">
        <v>909</v>
      </c>
      <c r="C629" s="693" t="s">
        <v>465</v>
      </c>
      <c r="D629" s="694">
        <v>6</v>
      </c>
    </row>
    <row r="630" spans="1:6">
      <c r="A630" s="702"/>
    </row>
    <row r="631" spans="1:6" s="730" customFormat="1" ht="25.5">
      <c r="A631" s="703" t="s">
        <v>1195</v>
      </c>
      <c r="B631" s="701" t="s">
        <v>1196</v>
      </c>
      <c r="C631" s="719"/>
      <c r="D631" s="720"/>
      <c r="E631" s="721"/>
      <c r="F631" s="721"/>
    </row>
    <row r="632" spans="1:6" s="733" customFormat="1" ht="25.5">
      <c r="A632" s="702" t="s">
        <v>1197</v>
      </c>
      <c r="B632" s="696" t="s">
        <v>1198</v>
      </c>
      <c r="C632" s="731" t="s">
        <v>860</v>
      </c>
      <c r="D632" s="732">
        <v>1</v>
      </c>
      <c r="E632" s="713"/>
      <c r="F632" s="713"/>
    </row>
    <row r="633" spans="1:6" s="733" customFormat="1" ht="38.25">
      <c r="A633" s="702" t="s">
        <v>851</v>
      </c>
      <c r="B633" s="696" t="s">
        <v>1199</v>
      </c>
      <c r="D633" s="734"/>
      <c r="E633" s="735"/>
      <c r="F633" s="735"/>
    </row>
    <row r="634" spans="1:6" s="733" customFormat="1" ht="25.5">
      <c r="A634" s="702" t="s">
        <v>851</v>
      </c>
      <c r="B634" s="696" t="s">
        <v>1200</v>
      </c>
      <c r="D634" s="734"/>
      <c r="E634" s="735"/>
      <c r="F634" s="735"/>
    </row>
    <row r="635" spans="1:6" s="733" customFormat="1" ht="14.25">
      <c r="A635" s="702" t="s">
        <v>851</v>
      </c>
      <c r="B635" s="696" t="s">
        <v>1201</v>
      </c>
      <c r="D635" s="734"/>
      <c r="E635" s="735"/>
      <c r="F635" s="735"/>
    </row>
    <row r="636" spans="1:6" s="733" customFormat="1" ht="25.5">
      <c r="A636" s="702" t="s">
        <v>851</v>
      </c>
      <c r="B636" s="696" t="s">
        <v>1202</v>
      </c>
      <c r="D636" s="734"/>
      <c r="E636" s="735"/>
      <c r="F636" s="735"/>
    </row>
    <row r="637" spans="1:6" s="730" customFormat="1" ht="14.25">
      <c r="A637" s="702" t="s">
        <v>851</v>
      </c>
      <c r="B637" s="736" t="s">
        <v>1203</v>
      </c>
      <c r="C637" s="737"/>
      <c r="D637" s="738"/>
      <c r="E637" s="739"/>
      <c r="F637" s="739"/>
    </row>
    <row r="638" spans="1:6" s="730" customFormat="1" ht="14.25">
      <c r="A638" s="702"/>
      <c r="B638" s="740" t="s">
        <v>1204</v>
      </c>
      <c r="C638" s="737"/>
      <c r="D638" s="738"/>
      <c r="E638" s="739"/>
      <c r="F638" s="739"/>
    </row>
    <row r="639" spans="1:6" s="730" customFormat="1" ht="14.25">
      <c r="A639" s="702"/>
      <c r="B639" s="740" t="s">
        <v>1205</v>
      </c>
      <c r="C639" s="737"/>
      <c r="D639" s="738"/>
      <c r="E639" s="739"/>
      <c r="F639" s="739"/>
    </row>
    <row r="640" spans="1:6" s="730" customFormat="1" ht="14.25">
      <c r="A640" s="702"/>
      <c r="B640" s="741" t="s">
        <v>1206</v>
      </c>
      <c r="D640" s="742"/>
      <c r="E640" s="743"/>
      <c r="F640" s="743"/>
    </row>
    <row r="641" spans="1:6" s="730" customFormat="1" ht="14.25">
      <c r="A641" s="744"/>
      <c r="B641" s="745"/>
      <c r="D641" s="742"/>
      <c r="E641" s="743"/>
      <c r="F641" s="743"/>
    </row>
    <row r="642" spans="1:6" s="730" customFormat="1" ht="14.25">
      <c r="A642" s="746"/>
      <c r="B642" s="747"/>
      <c r="D642" s="742"/>
      <c r="E642" s="743"/>
      <c r="F642" s="743"/>
    </row>
    <row r="643" spans="1:6" s="730" customFormat="1" ht="25.5">
      <c r="A643" s="702" t="s">
        <v>1207</v>
      </c>
      <c r="B643" s="696" t="s">
        <v>1208</v>
      </c>
      <c r="C643" s="731" t="s">
        <v>860</v>
      </c>
      <c r="D643" s="732">
        <v>2</v>
      </c>
      <c r="E643" s="713"/>
      <c r="F643" s="713"/>
    </row>
    <row r="644" spans="1:6" s="733" customFormat="1" ht="25.5">
      <c r="A644" s="702" t="s">
        <v>851</v>
      </c>
      <c r="B644" s="696" t="s">
        <v>1209</v>
      </c>
      <c r="C644" s="748"/>
      <c r="D644" s="749"/>
      <c r="E644" s="750"/>
      <c r="F644" s="750"/>
    </row>
    <row r="645" spans="1:6" s="733" customFormat="1" ht="14.25">
      <c r="A645" s="702" t="s">
        <v>851</v>
      </c>
      <c r="B645" s="696" t="s">
        <v>1210</v>
      </c>
      <c r="C645" s="748"/>
      <c r="D645" s="749"/>
      <c r="E645" s="750"/>
      <c r="F645" s="750"/>
    </row>
    <row r="646" spans="1:6" s="733" customFormat="1" ht="14.25">
      <c r="A646" s="702" t="s">
        <v>851</v>
      </c>
      <c r="B646" s="696" t="s">
        <v>1211</v>
      </c>
      <c r="C646" s="748"/>
      <c r="D646" s="749"/>
      <c r="E646" s="750"/>
      <c r="F646" s="750"/>
    </row>
    <row r="647" spans="1:6" s="730" customFormat="1" ht="14.25">
      <c r="A647" s="702" t="s">
        <v>851</v>
      </c>
      <c r="B647" s="736" t="s">
        <v>1203</v>
      </c>
      <c r="C647" s="751"/>
      <c r="D647" s="752"/>
      <c r="E647" s="753"/>
      <c r="F647" s="753"/>
    </row>
    <row r="648" spans="1:6" s="730" customFormat="1" ht="14.25">
      <c r="A648" s="702"/>
      <c r="B648" s="740" t="s">
        <v>1212</v>
      </c>
      <c r="C648" s="751"/>
      <c r="D648" s="752"/>
      <c r="E648" s="753"/>
      <c r="F648" s="753"/>
    </row>
    <row r="649" spans="1:6" s="730" customFormat="1" ht="14.25">
      <c r="A649" s="702"/>
      <c r="B649" s="740" t="s">
        <v>1213</v>
      </c>
      <c r="C649" s="751"/>
      <c r="D649" s="752"/>
      <c r="E649" s="753"/>
      <c r="F649" s="753"/>
    </row>
    <row r="650" spans="1:6" s="730" customFormat="1" ht="14.25">
      <c r="A650" s="702"/>
      <c r="B650" s="741" t="s">
        <v>1206</v>
      </c>
      <c r="C650" s="693"/>
      <c r="D650" s="708"/>
      <c r="E650" s="694"/>
      <c r="F650" s="694"/>
    </row>
    <row r="651" spans="1:6" s="730" customFormat="1" ht="14.25">
      <c r="A651" s="744"/>
      <c r="B651" s="745"/>
      <c r="D651" s="742"/>
      <c r="E651" s="743"/>
      <c r="F651" s="743"/>
    </row>
    <row r="652" spans="1:6" s="730" customFormat="1" ht="14.25">
      <c r="A652" s="746"/>
      <c r="B652" s="747"/>
      <c r="D652" s="742"/>
      <c r="E652" s="743"/>
      <c r="F652" s="743"/>
    </row>
    <row r="653" spans="1:6" s="730" customFormat="1" ht="25.5">
      <c r="A653" s="702" t="s">
        <v>1214</v>
      </c>
      <c r="B653" s="696" t="s">
        <v>1215</v>
      </c>
      <c r="C653" s="731" t="s">
        <v>1216</v>
      </c>
      <c r="D653" s="732">
        <v>6</v>
      </c>
      <c r="E653" s="713"/>
      <c r="F653" s="713"/>
    </row>
    <row r="654" spans="1:6" s="733" customFormat="1" ht="38.25">
      <c r="A654" s="702" t="s">
        <v>851</v>
      </c>
      <c r="B654" s="696" t="s">
        <v>1362</v>
      </c>
      <c r="C654" s="748"/>
      <c r="D654" s="749"/>
      <c r="E654" s="750"/>
      <c r="F654" s="750"/>
    </row>
    <row r="655" spans="1:6" s="733" customFormat="1" ht="25.5">
      <c r="A655" s="702" t="s">
        <v>851</v>
      </c>
      <c r="B655" s="696" t="s">
        <v>1217</v>
      </c>
      <c r="C655" s="748"/>
      <c r="D655" s="749"/>
      <c r="E655" s="750"/>
      <c r="F655" s="750"/>
    </row>
    <row r="656" spans="1:6" s="733" customFormat="1" ht="14.25">
      <c r="A656" s="702" t="s">
        <v>851</v>
      </c>
      <c r="B656" s="696" t="s">
        <v>1218</v>
      </c>
      <c r="C656" s="748"/>
      <c r="D656" s="749"/>
      <c r="E656" s="750"/>
      <c r="F656" s="750"/>
    </row>
    <row r="657" spans="1:6" s="733" customFormat="1" ht="14.25">
      <c r="A657" s="702" t="s">
        <v>851</v>
      </c>
      <c r="B657" s="696" t="s">
        <v>1219</v>
      </c>
      <c r="C657" s="748"/>
      <c r="D657" s="749"/>
      <c r="E657" s="750"/>
      <c r="F657" s="750"/>
    </row>
    <row r="658" spans="1:6" s="730" customFormat="1" ht="14.25">
      <c r="A658" s="702" t="s">
        <v>851</v>
      </c>
      <c r="B658" s="736" t="s">
        <v>1203</v>
      </c>
      <c r="C658" s="751"/>
      <c r="D658" s="752"/>
      <c r="E658" s="753"/>
      <c r="F658" s="753"/>
    </row>
    <row r="659" spans="1:6" s="730" customFormat="1" ht="14.25">
      <c r="A659" s="702"/>
      <c r="B659" s="740" t="s">
        <v>1220</v>
      </c>
      <c r="C659" s="751"/>
      <c r="D659" s="752"/>
      <c r="E659" s="753"/>
      <c r="F659" s="753"/>
    </row>
    <row r="660" spans="1:6" s="730" customFormat="1" ht="14.25">
      <c r="A660" s="702"/>
      <c r="B660" s="740" t="s">
        <v>1221</v>
      </c>
      <c r="C660" s="751"/>
      <c r="D660" s="752"/>
      <c r="E660" s="753"/>
      <c r="F660" s="753"/>
    </row>
    <row r="661" spans="1:6" s="730" customFormat="1" ht="14.25">
      <c r="A661" s="702"/>
      <c r="B661" s="741" t="s">
        <v>1206</v>
      </c>
      <c r="C661" s="693"/>
      <c r="D661" s="708"/>
      <c r="E661" s="694"/>
      <c r="F661" s="694"/>
    </row>
    <row r="662" spans="1:6" s="730" customFormat="1" ht="14.25">
      <c r="A662" s="744"/>
      <c r="B662" s="745"/>
      <c r="D662" s="742"/>
      <c r="E662" s="743"/>
      <c r="F662" s="743"/>
    </row>
    <row r="663" spans="1:6" s="730" customFormat="1" ht="14.25">
      <c r="A663" s="746"/>
      <c r="B663" s="747"/>
      <c r="D663" s="742"/>
      <c r="E663" s="743"/>
      <c r="F663" s="743"/>
    </row>
    <row r="664" spans="1:6">
      <c r="A664" s="702" t="s">
        <v>1222</v>
      </c>
      <c r="B664" s="696" t="s">
        <v>1223</v>
      </c>
      <c r="C664" s="731" t="s">
        <v>860</v>
      </c>
      <c r="D664" s="732">
        <v>1</v>
      </c>
      <c r="E664" s="713"/>
      <c r="F664" s="713"/>
    </row>
    <row r="665" spans="1:6" s="733" customFormat="1" ht="14.25">
      <c r="A665" s="744" t="s">
        <v>851</v>
      </c>
      <c r="B665" s="754" t="s">
        <v>1224</v>
      </c>
      <c r="C665" s="755"/>
      <c r="D665" s="756"/>
      <c r="E665" s="757"/>
      <c r="F665" s="757"/>
    </row>
    <row r="666" spans="1:6" s="733" customFormat="1" ht="24">
      <c r="A666" s="744" t="s">
        <v>851</v>
      </c>
      <c r="B666" s="754" t="s">
        <v>1225</v>
      </c>
      <c r="C666" s="755"/>
      <c r="D666" s="756"/>
      <c r="E666" s="757"/>
      <c r="F666" s="757"/>
    </row>
    <row r="667" spans="1:6" s="733" customFormat="1" ht="14.25">
      <c r="A667" s="744" t="s">
        <v>851</v>
      </c>
      <c r="B667" s="754" t="s">
        <v>1226</v>
      </c>
      <c r="C667" s="755"/>
      <c r="D667" s="756"/>
      <c r="E667" s="757"/>
      <c r="F667" s="757"/>
    </row>
    <row r="668" spans="1:6" s="730" customFormat="1" ht="14.25">
      <c r="A668" s="744" t="s">
        <v>851</v>
      </c>
      <c r="B668" s="758" t="s">
        <v>1203</v>
      </c>
      <c r="C668" s="759"/>
      <c r="D668" s="760"/>
      <c r="E668" s="761"/>
      <c r="F668" s="761"/>
    </row>
    <row r="669" spans="1:6" s="730" customFormat="1" ht="14.25">
      <c r="A669" s="744"/>
      <c r="B669" s="762" t="s">
        <v>1212</v>
      </c>
      <c r="C669" s="759"/>
      <c r="D669" s="760"/>
      <c r="E669" s="761"/>
      <c r="F669" s="761"/>
    </row>
    <row r="670" spans="1:6" s="730" customFormat="1" ht="14.25">
      <c r="A670" s="744"/>
      <c r="B670" s="762" t="s">
        <v>1213</v>
      </c>
      <c r="C670" s="759"/>
      <c r="D670" s="760"/>
      <c r="E670" s="761"/>
      <c r="F670" s="761"/>
    </row>
    <row r="671" spans="1:6" s="730" customFormat="1" ht="14.25">
      <c r="A671" s="744"/>
      <c r="B671" s="763" t="s">
        <v>1206</v>
      </c>
      <c r="C671" s="764"/>
      <c r="D671" s="765"/>
      <c r="E671" s="766"/>
      <c r="F671" s="766"/>
    </row>
    <row r="672" spans="1:6" s="730" customFormat="1" ht="14.25">
      <c r="A672" s="744"/>
      <c r="B672" s="763"/>
      <c r="C672" s="764"/>
      <c r="D672" s="765"/>
      <c r="E672" s="766"/>
      <c r="F672" s="766"/>
    </row>
    <row r="673" spans="1:6">
      <c r="A673" s="702"/>
    </row>
    <row r="674" spans="1:6" ht="25.5">
      <c r="A674" s="703" t="s">
        <v>1227</v>
      </c>
      <c r="B674" s="692" t="s">
        <v>1228</v>
      </c>
    </row>
    <row r="675" spans="1:6">
      <c r="A675" s="702"/>
      <c r="B675" s="692" t="s">
        <v>931</v>
      </c>
      <c r="C675" s="693" t="s">
        <v>860</v>
      </c>
      <c r="D675" s="694">
        <v>1</v>
      </c>
    </row>
    <row r="676" spans="1:6">
      <c r="A676" s="702"/>
    </row>
    <row r="677" spans="1:6">
      <c r="A677" s="702" t="s">
        <v>1165</v>
      </c>
      <c r="B677" s="692" t="s">
        <v>1229</v>
      </c>
      <c r="C677" s="693" t="s">
        <v>931</v>
      </c>
    </row>
    <row r="678" spans="1:6">
      <c r="A678" s="702"/>
    </row>
    <row r="679" spans="1:6">
      <c r="A679" s="702"/>
    </row>
    <row r="680" spans="1:6">
      <c r="A680" s="702"/>
    </row>
    <row r="681" spans="1:6" ht="25.5">
      <c r="A681" s="703" t="s">
        <v>988</v>
      </c>
      <c r="B681" s="704" t="s">
        <v>1230</v>
      </c>
    </row>
    <row r="682" spans="1:6">
      <c r="A682" s="702"/>
    </row>
    <row r="683" spans="1:6" s="695" customFormat="1" ht="76.5" customHeight="1">
      <c r="A683" s="703" t="s">
        <v>848</v>
      </c>
      <c r="B683" s="784" t="s">
        <v>1363</v>
      </c>
      <c r="D683" s="700"/>
      <c r="E683" s="700"/>
      <c r="F683" s="700"/>
    </row>
    <row r="684" spans="1:6">
      <c r="A684" s="702"/>
      <c r="B684" s="692" t="s">
        <v>909</v>
      </c>
      <c r="C684" s="693" t="s">
        <v>860</v>
      </c>
      <c r="D684" s="694">
        <v>1</v>
      </c>
    </row>
    <row r="685" spans="1:6">
      <c r="A685" s="702"/>
    </row>
    <row r="686" spans="1:6" s="707" customFormat="1" ht="90.75">
      <c r="A686" s="712" t="s">
        <v>861</v>
      </c>
      <c r="B686" s="707" t="s">
        <v>1231</v>
      </c>
      <c r="D686" s="713"/>
      <c r="E686" s="713"/>
      <c r="F686" s="713"/>
    </row>
    <row r="687" spans="1:6">
      <c r="A687" s="702"/>
      <c r="B687" s="692" t="s">
        <v>909</v>
      </c>
      <c r="C687" s="693" t="s">
        <v>860</v>
      </c>
      <c r="D687" s="694">
        <v>1</v>
      </c>
    </row>
    <row r="688" spans="1:6">
      <c r="A688" s="702"/>
    </row>
    <row r="689" spans="1:4" ht="76.5">
      <c r="A689" s="703" t="s">
        <v>865</v>
      </c>
      <c r="B689" s="692" t="s">
        <v>1232</v>
      </c>
    </row>
    <row r="690" spans="1:4">
      <c r="A690" s="702" t="s">
        <v>953</v>
      </c>
      <c r="B690" s="692" t="s">
        <v>1233</v>
      </c>
    </row>
    <row r="691" spans="1:4">
      <c r="A691" s="702"/>
      <c r="B691" s="692" t="s">
        <v>909</v>
      </c>
      <c r="C691" s="693" t="s">
        <v>910</v>
      </c>
      <c r="D691" s="694">
        <v>120</v>
      </c>
    </row>
    <row r="692" spans="1:4">
      <c r="A692" s="702" t="s">
        <v>955</v>
      </c>
      <c r="B692" s="692" t="s">
        <v>1234</v>
      </c>
    </row>
    <row r="693" spans="1:4">
      <c r="A693" s="702"/>
      <c r="B693" s="692" t="s">
        <v>909</v>
      </c>
      <c r="C693" s="693" t="s">
        <v>910</v>
      </c>
      <c r="D693" s="694">
        <v>40</v>
      </c>
    </row>
    <row r="694" spans="1:4">
      <c r="A694" s="702"/>
    </row>
    <row r="695" spans="1:4" ht="51">
      <c r="A695" s="703" t="s">
        <v>880</v>
      </c>
      <c r="B695" s="692" t="s">
        <v>1235</v>
      </c>
    </row>
    <row r="696" spans="1:4">
      <c r="A696" s="702" t="s">
        <v>958</v>
      </c>
      <c r="B696" s="692" t="s">
        <v>1233</v>
      </c>
    </row>
    <row r="697" spans="1:4">
      <c r="A697" s="702"/>
      <c r="B697" s="692" t="s">
        <v>909</v>
      </c>
      <c r="C697" s="693" t="s">
        <v>910</v>
      </c>
      <c r="D697" s="694">
        <v>150</v>
      </c>
    </row>
    <row r="698" spans="1:4">
      <c r="A698" s="702" t="s">
        <v>959</v>
      </c>
      <c r="B698" s="692" t="s">
        <v>1234</v>
      </c>
    </row>
    <row r="699" spans="1:4">
      <c r="A699" s="702"/>
      <c r="B699" s="692" t="s">
        <v>909</v>
      </c>
      <c r="C699" s="693" t="s">
        <v>910</v>
      </c>
      <c r="D699" s="694">
        <v>20</v>
      </c>
    </row>
    <row r="700" spans="1:4">
      <c r="A700" s="702"/>
    </row>
    <row r="701" spans="1:4" ht="38.25">
      <c r="A701" s="703" t="s">
        <v>893</v>
      </c>
      <c r="B701" s="692" t="s">
        <v>1236</v>
      </c>
    </row>
    <row r="702" spans="1:4">
      <c r="A702" s="702" t="s">
        <v>1057</v>
      </c>
      <c r="B702" s="692" t="s">
        <v>1233</v>
      </c>
    </row>
    <row r="703" spans="1:4">
      <c r="A703" s="702"/>
      <c r="B703" s="692" t="s">
        <v>909</v>
      </c>
      <c r="C703" s="693" t="s">
        <v>910</v>
      </c>
      <c r="D703" s="694">
        <v>80</v>
      </c>
    </row>
    <row r="704" spans="1:4">
      <c r="A704" s="702"/>
    </row>
    <row r="705" spans="1:4" ht="89.25">
      <c r="A705" s="703" t="s">
        <v>903</v>
      </c>
      <c r="B705" s="707" t="s">
        <v>1237</v>
      </c>
    </row>
    <row r="706" spans="1:4" ht="63.75">
      <c r="A706" s="702"/>
      <c r="B706" s="707" t="s">
        <v>1238</v>
      </c>
    </row>
    <row r="707" spans="1:4" ht="38.25">
      <c r="A707" s="702"/>
      <c r="B707" s="707" t="s">
        <v>1364</v>
      </c>
    </row>
    <row r="708" spans="1:4">
      <c r="A708" s="702"/>
      <c r="B708" s="707"/>
    </row>
    <row r="709" spans="1:4">
      <c r="A709" s="702" t="s">
        <v>1059</v>
      </c>
      <c r="B709" s="707" t="s">
        <v>1239</v>
      </c>
    </row>
    <row r="710" spans="1:4">
      <c r="A710" s="702"/>
      <c r="B710" s="707" t="s">
        <v>909</v>
      </c>
      <c r="C710" s="693" t="s">
        <v>910</v>
      </c>
      <c r="D710" s="694">
        <v>30</v>
      </c>
    </row>
    <row r="711" spans="1:4">
      <c r="A711" s="702" t="s">
        <v>907</v>
      </c>
      <c r="B711" s="707" t="s">
        <v>1240</v>
      </c>
    </row>
    <row r="712" spans="1:4" ht="12" customHeight="1">
      <c r="A712" s="702"/>
      <c r="B712" s="707" t="s">
        <v>909</v>
      </c>
      <c r="C712" s="693" t="s">
        <v>910</v>
      </c>
      <c r="D712" s="694">
        <v>40</v>
      </c>
    </row>
    <row r="713" spans="1:4">
      <c r="A713" s="702" t="s">
        <v>911</v>
      </c>
      <c r="B713" s="707" t="s">
        <v>1241</v>
      </c>
    </row>
    <row r="714" spans="1:4">
      <c r="A714" s="702"/>
      <c r="B714" s="707" t="s">
        <v>909</v>
      </c>
      <c r="C714" s="693" t="s">
        <v>910</v>
      </c>
      <c r="D714" s="694">
        <v>30</v>
      </c>
    </row>
    <row r="715" spans="1:4">
      <c r="A715" s="702" t="s">
        <v>1242</v>
      </c>
      <c r="B715" s="707" t="s">
        <v>1243</v>
      </c>
    </row>
    <row r="716" spans="1:4">
      <c r="A716" s="702"/>
      <c r="B716" s="707" t="s">
        <v>909</v>
      </c>
      <c r="C716" s="693" t="s">
        <v>910</v>
      </c>
      <c r="D716" s="694">
        <v>1</v>
      </c>
    </row>
    <row r="717" spans="1:4">
      <c r="A717" s="702" t="s">
        <v>1242</v>
      </c>
      <c r="B717" s="707" t="s">
        <v>1244</v>
      </c>
    </row>
    <row r="718" spans="1:4">
      <c r="A718" s="702"/>
      <c r="B718" s="707" t="s">
        <v>909</v>
      </c>
      <c r="C718" s="693" t="s">
        <v>910</v>
      </c>
      <c r="D718" s="694">
        <v>1</v>
      </c>
    </row>
    <row r="719" spans="1:4" ht="25.5">
      <c r="A719" s="702" t="s">
        <v>1245</v>
      </c>
      <c r="B719" s="707" t="s">
        <v>1246</v>
      </c>
    </row>
    <row r="720" spans="1:4">
      <c r="A720" s="702"/>
      <c r="B720" s="707" t="s">
        <v>1247</v>
      </c>
      <c r="C720" s="693" t="s">
        <v>910</v>
      </c>
      <c r="D720" s="694">
        <v>6</v>
      </c>
    </row>
    <row r="721" spans="1:6">
      <c r="A721" s="702"/>
      <c r="B721" s="707"/>
    </row>
    <row r="722" spans="1:6" s="695" customFormat="1" ht="51" customHeight="1">
      <c r="A722" s="703" t="s">
        <v>915</v>
      </c>
      <c r="B722" s="707" t="s">
        <v>1248</v>
      </c>
      <c r="D722" s="700"/>
      <c r="E722" s="700"/>
      <c r="F722" s="700"/>
    </row>
    <row r="723" spans="1:6">
      <c r="A723" s="702"/>
      <c r="B723" s="692" t="s">
        <v>909</v>
      </c>
      <c r="C723" s="693" t="s">
        <v>860</v>
      </c>
      <c r="D723" s="694">
        <v>1</v>
      </c>
    </row>
    <row r="724" spans="1:6">
      <c r="A724" s="702"/>
    </row>
    <row r="725" spans="1:6" ht="51">
      <c r="A725" s="705" t="s">
        <v>919</v>
      </c>
      <c r="B725" s="692" t="s">
        <v>1249</v>
      </c>
    </row>
    <row r="726" spans="1:6">
      <c r="B726" s="692" t="s">
        <v>909</v>
      </c>
      <c r="C726" s="693" t="s">
        <v>910</v>
      </c>
      <c r="D726" s="694">
        <v>12</v>
      </c>
    </row>
    <row r="728" spans="1:6" ht="25.5">
      <c r="A728" s="705" t="s">
        <v>1066</v>
      </c>
      <c r="B728" s="692" t="s">
        <v>1250</v>
      </c>
    </row>
    <row r="729" spans="1:6">
      <c r="A729" s="698" t="s">
        <v>1069</v>
      </c>
      <c r="B729" s="692" t="s">
        <v>1251</v>
      </c>
    </row>
    <row r="730" spans="1:6">
      <c r="B730" s="692" t="s">
        <v>909</v>
      </c>
      <c r="C730" s="693" t="s">
        <v>910</v>
      </c>
      <c r="D730" s="694">
        <v>26</v>
      </c>
    </row>
    <row r="732" spans="1:6" ht="38.25">
      <c r="A732" s="705" t="s">
        <v>988</v>
      </c>
      <c r="B732" s="692" t="s">
        <v>1252</v>
      </c>
    </row>
    <row r="733" spans="1:6">
      <c r="B733" s="692" t="s">
        <v>909</v>
      </c>
      <c r="C733" s="693" t="s">
        <v>860</v>
      </c>
      <c r="D733" s="694">
        <v>1</v>
      </c>
    </row>
    <row r="736" spans="1:6" ht="13.5" customHeight="1">
      <c r="A736" s="703" t="s">
        <v>1002</v>
      </c>
      <c r="B736" s="692" t="s">
        <v>1253</v>
      </c>
    </row>
    <row r="737" spans="1:6">
      <c r="A737" s="702"/>
      <c r="B737" s="692" t="s">
        <v>1254</v>
      </c>
    </row>
    <row r="738" spans="1:6">
      <c r="A738" s="702" t="s">
        <v>851</v>
      </c>
      <c r="B738" s="692" t="s">
        <v>1255</v>
      </c>
    </row>
    <row r="739" spans="1:6" ht="52.9" customHeight="1">
      <c r="A739" s="702" t="s">
        <v>851</v>
      </c>
      <c r="B739" s="692" t="s">
        <v>1256</v>
      </c>
    </row>
    <row r="740" spans="1:6" s="695" customFormat="1" ht="26.45" customHeight="1">
      <c r="A740" s="702" t="s">
        <v>851</v>
      </c>
      <c r="B740" s="707" t="s">
        <v>1257</v>
      </c>
      <c r="D740" s="700"/>
      <c r="E740" s="700"/>
      <c r="F740" s="700"/>
    </row>
    <row r="741" spans="1:6" ht="26.45" customHeight="1">
      <c r="A741" s="702" t="s">
        <v>851</v>
      </c>
      <c r="B741" s="692" t="s">
        <v>1258</v>
      </c>
    </row>
    <row r="742" spans="1:6">
      <c r="A742" s="702" t="s">
        <v>851</v>
      </c>
      <c r="B742" s="692" t="s">
        <v>1259</v>
      </c>
    </row>
    <row r="743" spans="1:6" ht="26.45" customHeight="1">
      <c r="A743" s="702" t="s">
        <v>851</v>
      </c>
      <c r="B743" s="692" t="s">
        <v>1260</v>
      </c>
    </row>
    <row r="744" spans="1:6" ht="38.25">
      <c r="A744" s="702" t="s">
        <v>851</v>
      </c>
      <c r="B744" s="692" t="s">
        <v>1261</v>
      </c>
    </row>
    <row r="745" spans="1:6" ht="26.45" customHeight="1">
      <c r="A745" s="702" t="s">
        <v>851</v>
      </c>
      <c r="B745" s="692" t="s">
        <v>1262</v>
      </c>
    </row>
    <row r="746" spans="1:6">
      <c r="A746" s="702"/>
      <c r="B746" s="707" t="s">
        <v>1263</v>
      </c>
    </row>
    <row r="747" spans="1:6" s="751" customFormat="1">
      <c r="A747" s="724" t="s">
        <v>851</v>
      </c>
      <c r="B747" s="767" t="s">
        <v>1264</v>
      </c>
      <c r="D747" s="768"/>
      <c r="E747" s="769"/>
      <c r="F747" s="769"/>
    </row>
    <row r="748" spans="1:6" s="751" customFormat="1" ht="25.5">
      <c r="A748" s="724" t="s">
        <v>851</v>
      </c>
      <c r="B748" s="767" t="s">
        <v>1265</v>
      </c>
      <c r="D748" s="768"/>
      <c r="E748" s="769"/>
      <c r="F748" s="769"/>
    </row>
    <row r="749" spans="1:6" s="751" customFormat="1" ht="38.25">
      <c r="A749" s="724" t="s">
        <v>851</v>
      </c>
      <c r="B749" s="767" t="s">
        <v>1266</v>
      </c>
      <c r="D749" s="768"/>
      <c r="E749" s="769"/>
      <c r="F749" s="769"/>
    </row>
    <row r="750" spans="1:6" s="751" customFormat="1" ht="26.45" customHeight="1">
      <c r="A750" s="724" t="s">
        <v>851</v>
      </c>
      <c r="B750" s="767" t="s">
        <v>1267</v>
      </c>
      <c r="D750" s="768"/>
      <c r="E750" s="769"/>
      <c r="F750" s="769"/>
    </row>
    <row r="751" spans="1:6" s="751" customFormat="1" ht="13.15" customHeight="1">
      <c r="A751" s="724" t="s">
        <v>851</v>
      </c>
      <c r="B751" s="767" t="s">
        <v>1268</v>
      </c>
      <c r="D751" s="768"/>
      <c r="E751" s="769"/>
      <c r="F751" s="769"/>
    </row>
    <row r="752" spans="1:6" ht="26.45" customHeight="1">
      <c r="A752" s="702" t="s">
        <v>851</v>
      </c>
      <c r="B752" s="707" t="s">
        <v>1269</v>
      </c>
    </row>
    <row r="753" spans="1:6" ht="25.5">
      <c r="A753" s="702" t="s">
        <v>851</v>
      </c>
      <c r="B753" s="707" t="s">
        <v>1270</v>
      </c>
    </row>
    <row r="754" spans="1:6">
      <c r="A754" s="702" t="s">
        <v>851</v>
      </c>
      <c r="B754" s="707" t="s">
        <v>1271</v>
      </c>
    </row>
    <row r="755" spans="1:6" s="751" customFormat="1" ht="25.5">
      <c r="A755" s="724" t="s">
        <v>851</v>
      </c>
      <c r="B755" s="767" t="s">
        <v>1272</v>
      </c>
      <c r="D755" s="768"/>
      <c r="E755" s="769"/>
      <c r="F755" s="769"/>
    </row>
    <row r="756" spans="1:6" s="751" customFormat="1" ht="38.25" customHeight="1">
      <c r="A756" s="724" t="s">
        <v>851</v>
      </c>
      <c r="B756" s="767" t="s">
        <v>1273</v>
      </c>
      <c r="D756" s="768"/>
      <c r="E756" s="769"/>
      <c r="F756" s="769"/>
    </row>
    <row r="757" spans="1:6" s="751" customFormat="1">
      <c r="A757" s="724" t="s">
        <v>851</v>
      </c>
      <c r="B757" s="767" t="s">
        <v>1274</v>
      </c>
      <c r="D757" s="768"/>
      <c r="E757" s="769"/>
      <c r="F757" s="769"/>
    </row>
    <row r="758" spans="1:6" s="751" customFormat="1">
      <c r="A758" s="724" t="s">
        <v>851</v>
      </c>
      <c r="B758" s="767" t="s">
        <v>1275</v>
      </c>
      <c r="D758" s="768"/>
      <c r="E758" s="769"/>
      <c r="F758" s="769"/>
    </row>
    <row r="759" spans="1:6" s="751" customFormat="1">
      <c r="A759" s="724"/>
      <c r="B759" s="767" t="s">
        <v>1162</v>
      </c>
      <c r="D759" s="768"/>
      <c r="E759" s="769"/>
      <c r="F759" s="769"/>
    </row>
    <row r="760" spans="1:6">
      <c r="A760" s="702"/>
      <c r="B760" s="692" t="s">
        <v>931</v>
      </c>
      <c r="C760" s="693" t="s">
        <v>860</v>
      </c>
      <c r="D760" s="694">
        <v>1</v>
      </c>
    </row>
    <row r="761" spans="1:6" ht="25.5">
      <c r="A761" s="702" t="s">
        <v>988</v>
      </c>
      <c r="B761" s="692" t="s">
        <v>1276</v>
      </c>
      <c r="C761" s="693" t="s">
        <v>931</v>
      </c>
    </row>
    <row r="762" spans="1:6">
      <c r="A762" s="702"/>
    </row>
    <row r="763" spans="1:6">
      <c r="A763" s="702"/>
    </row>
    <row r="764" spans="1:6">
      <c r="A764" s="702"/>
    </row>
    <row r="765" spans="1:6" s="609" customFormat="1">
      <c r="A765" s="703" t="s">
        <v>1002</v>
      </c>
      <c r="B765" s="704" t="s">
        <v>1277</v>
      </c>
      <c r="D765" s="727"/>
      <c r="E765" s="727"/>
      <c r="F765" s="727"/>
    </row>
    <row r="766" spans="1:6">
      <c r="A766" s="702"/>
    </row>
    <row r="767" spans="1:6" ht="89.25">
      <c r="A767" s="702"/>
      <c r="B767" s="692" t="s">
        <v>1278</v>
      </c>
    </row>
    <row r="768" spans="1:6">
      <c r="A768" s="702"/>
    </row>
    <row r="769" spans="1:4" ht="51">
      <c r="A769" s="703" t="s">
        <v>848</v>
      </c>
      <c r="B769" s="692" t="s">
        <v>1279</v>
      </c>
    </row>
    <row r="770" spans="1:4">
      <c r="A770" s="702" t="s">
        <v>851</v>
      </c>
      <c r="B770" s="692" t="s">
        <v>1280</v>
      </c>
    </row>
    <row r="771" spans="1:4" ht="38.25" customHeight="1">
      <c r="A771" s="702" t="s">
        <v>851</v>
      </c>
      <c r="B771" s="692" t="s">
        <v>1281</v>
      </c>
    </row>
    <row r="772" spans="1:4" ht="25.5">
      <c r="A772" s="702" t="s">
        <v>851</v>
      </c>
      <c r="B772" s="692" t="s">
        <v>1282</v>
      </c>
    </row>
    <row r="773" spans="1:4" ht="25.5">
      <c r="A773" s="702" t="s">
        <v>851</v>
      </c>
      <c r="B773" s="692" t="s">
        <v>1283</v>
      </c>
    </row>
    <row r="774" spans="1:4">
      <c r="A774" s="702" t="s">
        <v>851</v>
      </c>
      <c r="B774" s="692" t="s">
        <v>1284</v>
      </c>
    </row>
    <row r="775" spans="1:4" ht="25.5">
      <c r="A775" s="702" t="s">
        <v>851</v>
      </c>
      <c r="B775" s="692" t="s">
        <v>1285</v>
      </c>
    </row>
    <row r="776" spans="1:4" ht="38.25">
      <c r="A776" s="702" t="s">
        <v>851</v>
      </c>
      <c r="B776" s="692" t="s">
        <v>1286</v>
      </c>
    </row>
    <row r="777" spans="1:4" ht="25.5">
      <c r="A777" s="702" t="s">
        <v>851</v>
      </c>
      <c r="B777" s="692" t="s">
        <v>1287</v>
      </c>
    </row>
    <row r="778" spans="1:4">
      <c r="A778" s="702" t="s">
        <v>851</v>
      </c>
      <c r="B778" s="692" t="s">
        <v>1288</v>
      </c>
    </row>
    <row r="779" spans="1:4" ht="25.5" customHeight="1">
      <c r="A779" s="702" t="s">
        <v>851</v>
      </c>
      <c r="B779" s="692" t="s">
        <v>1289</v>
      </c>
    </row>
    <row r="780" spans="1:4" ht="51">
      <c r="A780" s="702" t="s">
        <v>851</v>
      </c>
      <c r="B780" s="707" t="s">
        <v>1290</v>
      </c>
    </row>
    <row r="781" spans="1:4" ht="25.5">
      <c r="A781" s="702" t="s">
        <v>851</v>
      </c>
      <c r="B781" s="692" t="s">
        <v>1291</v>
      </c>
    </row>
    <row r="782" spans="1:4" ht="25.5">
      <c r="A782" s="702" t="s">
        <v>851</v>
      </c>
      <c r="B782" s="692" t="s">
        <v>1292</v>
      </c>
    </row>
    <row r="783" spans="1:4" ht="25.5">
      <c r="A783" s="702" t="s">
        <v>851</v>
      </c>
      <c r="B783" s="692" t="s">
        <v>1293</v>
      </c>
    </row>
    <row r="784" spans="1:4">
      <c r="A784" s="702"/>
      <c r="B784" s="692" t="s">
        <v>859</v>
      </c>
      <c r="C784" s="693" t="s">
        <v>860</v>
      </c>
      <c r="D784" s="694">
        <v>1</v>
      </c>
    </row>
    <row r="785" spans="1:6">
      <c r="A785" s="702"/>
    </row>
    <row r="786" spans="1:6" s="695" customFormat="1" ht="51">
      <c r="A786" s="703" t="s">
        <v>861</v>
      </c>
      <c r="B786" s="707" t="s">
        <v>1294</v>
      </c>
      <c r="D786" s="700"/>
      <c r="E786" s="700"/>
      <c r="F786" s="700"/>
    </row>
    <row r="787" spans="1:6">
      <c r="A787" s="702"/>
      <c r="B787" s="692" t="s">
        <v>859</v>
      </c>
      <c r="C787" s="693" t="s">
        <v>860</v>
      </c>
      <c r="D787" s="694">
        <v>28</v>
      </c>
    </row>
    <row r="788" spans="1:6">
      <c r="A788" s="702"/>
    </row>
    <row r="789" spans="1:6" ht="51">
      <c r="A789" s="703" t="s">
        <v>865</v>
      </c>
      <c r="B789" s="692" t="s">
        <v>1295</v>
      </c>
    </row>
    <row r="790" spans="1:6">
      <c r="A790" s="702"/>
      <c r="B790" s="692" t="s">
        <v>1036</v>
      </c>
      <c r="C790" s="693" t="s">
        <v>860</v>
      </c>
      <c r="D790" s="694">
        <v>2</v>
      </c>
    </row>
    <row r="791" spans="1:6">
      <c r="A791" s="702"/>
    </row>
    <row r="792" spans="1:6" ht="38.25">
      <c r="A792" s="703" t="s">
        <v>880</v>
      </c>
      <c r="B792" s="692" t="s">
        <v>1296</v>
      </c>
    </row>
    <row r="793" spans="1:6">
      <c r="A793" s="702"/>
      <c r="B793" s="692" t="s">
        <v>1297</v>
      </c>
      <c r="C793" s="693" t="s">
        <v>860</v>
      </c>
      <c r="D793" s="694">
        <v>3</v>
      </c>
    </row>
    <row r="794" spans="1:6">
      <c r="A794" s="702"/>
    </row>
    <row r="795" spans="1:6" ht="25.5">
      <c r="A795" s="703" t="s">
        <v>893</v>
      </c>
      <c r="B795" s="692" t="s">
        <v>1298</v>
      </c>
    </row>
    <row r="796" spans="1:6">
      <c r="A796" s="702"/>
      <c r="B796" s="692" t="s">
        <v>1297</v>
      </c>
      <c r="C796" s="693" t="s">
        <v>860</v>
      </c>
      <c r="D796" s="694">
        <v>2</v>
      </c>
    </row>
    <row r="797" spans="1:6">
      <c r="A797" s="702"/>
    </row>
    <row r="798" spans="1:6" ht="38.25">
      <c r="A798" s="703" t="s">
        <v>903</v>
      </c>
      <c r="B798" s="692" t="s">
        <v>1299</v>
      </c>
    </row>
    <row r="799" spans="1:6">
      <c r="A799" s="702"/>
      <c r="B799" s="692" t="s">
        <v>1297</v>
      </c>
      <c r="C799" s="693" t="s">
        <v>860</v>
      </c>
      <c r="D799" s="694">
        <v>3</v>
      </c>
    </row>
    <row r="800" spans="1:6">
      <c r="A800" s="702"/>
    </row>
    <row r="801" spans="1:6" ht="51">
      <c r="A801" s="703" t="s">
        <v>915</v>
      </c>
      <c r="B801" s="692" t="s">
        <v>1300</v>
      </c>
    </row>
    <row r="802" spans="1:6">
      <c r="A802" s="702"/>
      <c r="B802" s="692" t="s">
        <v>1297</v>
      </c>
      <c r="C802" s="693" t="s">
        <v>860</v>
      </c>
      <c r="D802" s="694">
        <v>1</v>
      </c>
    </row>
    <row r="803" spans="1:6">
      <c r="A803" s="702"/>
    </row>
    <row r="804" spans="1:6" ht="51">
      <c r="A804" s="703" t="s">
        <v>919</v>
      </c>
      <c r="B804" s="692" t="s">
        <v>1301</v>
      </c>
    </row>
    <row r="805" spans="1:6">
      <c r="A805" s="702"/>
      <c r="B805" s="692" t="s">
        <v>1297</v>
      </c>
      <c r="C805" s="693" t="s">
        <v>860</v>
      </c>
      <c r="D805" s="694">
        <v>2</v>
      </c>
    </row>
    <row r="807" spans="1:6" s="771" customFormat="1" ht="51">
      <c r="A807" s="703" t="s">
        <v>1066</v>
      </c>
      <c r="B807" s="770" t="s">
        <v>1302</v>
      </c>
      <c r="D807" s="772"/>
      <c r="E807" s="772"/>
      <c r="F807" s="772"/>
    </row>
    <row r="808" spans="1:6">
      <c r="A808" s="702"/>
      <c r="B808" s="692" t="s">
        <v>859</v>
      </c>
      <c r="C808" s="693" t="s">
        <v>860</v>
      </c>
      <c r="D808" s="694">
        <v>1</v>
      </c>
    </row>
    <row r="809" spans="1:6">
      <c r="A809" s="702"/>
    </row>
    <row r="810" spans="1:6" ht="25.5">
      <c r="A810" s="703" t="s">
        <v>988</v>
      </c>
      <c r="B810" s="692" t="s">
        <v>1303</v>
      </c>
    </row>
    <row r="811" spans="1:6" ht="25.5">
      <c r="A811" s="702" t="s">
        <v>990</v>
      </c>
      <c r="B811" s="707" t="s">
        <v>1304</v>
      </c>
    </row>
    <row r="812" spans="1:6">
      <c r="A812" s="702"/>
      <c r="B812" s="707" t="s">
        <v>909</v>
      </c>
      <c r="C812" s="693" t="s">
        <v>910</v>
      </c>
      <c r="D812" s="693">
        <v>420</v>
      </c>
    </row>
    <row r="813" spans="1:6" ht="25.5">
      <c r="A813" s="702" t="s">
        <v>992</v>
      </c>
      <c r="B813" s="707" t="s">
        <v>1305</v>
      </c>
    </row>
    <row r="814" spans="1:6">
      <c r="A814" s="702"/>
      <c r="B814" s="707" t="s">
        <v>909</v>
      </c>
      <c r="C814" s="693" t="s">
        <v>910</v>
      </c>
      <c r="D814" s="694">
        <v>16</v>
      </c>
    </row>
    <row r="815" spans="1:6" ht="25.5">
      <c r="A815" s="702" t="s">
        <v>994</v>
      </c>
      <c r="B815" s="707" t="s">
        <v>1306</v>
      </c>
    </row>
    <row r="816" spans="1:6">
      <c r="A816" s="702"/>
      <c r="B816" s="707" t="s">
        <v>909</v>
      </c>
      <c r="C816" s="693" t="s">
        <v>910</v>
      </c>
      <c r="D816" s="694">
        <v>26</v>
      </c>
    </row>
    <row r="817" spans="1:6" ht="38.25">
      <c r="A817" s="703" t="s">
        <v>1002</v>
      </c>
      <c r="B817" s="692" t="s">
        <v>1307</v>
      </c>
    </row>
    <row r="818" spans="1:6">
      <c r="A818" s="702"/>
      <c r="B818" s="692" t="s">
        <v>1036</v>
      </c>
      <c r="C818" s="693" t="s">
        <v>860</v>
      </c>
      <c r="D818" s="694">
        <v>2</v>
      </c>
    </row>
    <row r="819" spans="1:6">
      <c r="A819" s="702"/>
    </row>
    <row r="820" spans="1:6" ht="38.25">
      <c r="A820" s="703" t="s">
        <v>926</v>
      </c>
      <c r="B820" s="692" t="s">
        <v>1308</v>
      </c>
    </row>
    <row r="821" spans="1:6">
      <c r="A821" s="702"/>
      <c r="B821" s="692" t="s">
        <v>1036</v>
      </c>
      <c r="C821" s="693" t="s">
        <v>860</v>
      </c>
      <c r="D821" s="694">
        <v>41</v>
      </c>
    </row>
    <row r="822" spans="1:6">
      <c r="A822" s="702"/>
    </row>
    <row r="823" spans="1:6" ht="25.5">
      <c r="A823" s="703" t="s">
        <v>1187</v>
      </c>
      <c r="B823" s="707" t="s">
        <v>1309</v>
      </c>
      <c r="D823" s="706"/>
      <c r="E823" s="706"/>
      <c r="F823" s="706"/>
    </row>
    <row r="824" spans="1:6" s="695" customFormat="1" ht="38.25">
      <c r="A824" s="702" t="s">
        <v>851</v>
      </c>
      <c r="B824" s="707" t="s">
        <v>1310</v>
      </c>
      <c r="D824" s="773"/>
      <c r="E824" s="773"/>
      <c r="F824" s="773"/>
    </row>
    <row r="825" spans="1:6">
      <c r="A825" s="702" t="s">
        <v>851</v>
      </c>
      <c r="B825" s="692" t="s">
        <v>1311</v>
      </c>
      <c r="D825" s="706"/>
      <c r="E825" s="706"/>
      <c r="F825" s="706"/>
    </row>
    <row r="826" spans="1:6" ht="25.5">
      <c r="A826" s="702" t="s">
        <v>851</v>
      </c>
      <c r="B826" s="692" t="s">
        <v>1312</v>
      </c>
      <c r="D826" s="706"/>
      <c r="E826" s="706"/>
      <c r="F826" s="706"/>
    </row>
    <row r="827" spans="1:6" ht="25.5">
      <c r="A827" s="702" t="s">
        <v>851</v>
      </c>
      <c r="B827" s="692" t="s">
        <v>1313</v>
      </c>
      <c r="D827" s="706"/>
      <c r="E827" s="706"/>
      <c r="F827" s="706"/>
    </row>
    <row r="828" spans="1:6" ht="25.5">
      <c r="A828" s="702" t="s">
        <v>851</v>
      </c>
      <c r="B828" s="692" t="s">
        <v>1314</v>
      </c>
      <c r="D828" s="706"/>
      <c r="E828" s="706"/>
      <c r="F828" s="706"/>
    </row>
    <row r="829" spans="1:6">
      <c r="A829" s="702" t="s">
        <v>851</v>
      </c>
      <c r="B829" s="692" t="s">
        <v>1315</v>
      </c>
      <c r="D829" s="706"/>
      <c r="E829" s="706"/>
      <c r="F829" s="706"/>
    </row>
    <row r="830" spans="1:6">
      <c r="A830" s="702" t="s">
        <v>851</v>
      </c>
      <c r="B830" s="692" t="s">
        <v>1316</v>
      </c>
      <c r="D830" s="706"/>
      <c r="E830" s="706"/>
      <c r="F830" s="706"/>
    </row>
    <row r="831" spans="1:6">
      <c r="A831" s="702" t="s">
        <v>851</v>
      </c>
      <c r="B831" s="707" t="s">
        <v>1317</v>
      </c>
      <c r="D831" s="706"/>
      <c r="E831" s="706"/>
      <c r="F831" s="706"/>
    </row>
    <row r="832" spans="1:6" ht="25.5">
      <c r="A832" s="702"/>
      <c r="B832" s="707" t="s">
        <v>1318</v>
      </c>
      <c r="D832" s="706"/>
      <c r="E832" s="706"/>
      <c r="F832" s="706"/>
    </row>
    <row r="833" spans="1:6">
      <c r="A833" s="774"/>
      <c r="B833" s="692" t="s">
        <v>1319</v>
      </c>
      <c r="D833" s="706"/>
      <c r="E833" s="706"/>
      <c r="F833" s="706"/>
    </row>
    <row r="834" spans="1:6">
      <c r="A834" s="702"/>
      <c r="B834" s="707" t="s">
        <v>1036</v>
      </c>
      <c r="C834" s="693" t="s">
        <v>860</v>
      </c>
      <c r="D834" s="706">
        <v>1</v>
      </c>
      <c r="E834" s="706"/>
      <c r="F834" s="706"/>
    </row>
    <row r="835" spans="1:6">
      <c r="A835" s="702"/>
      <c r="B835" s="707"/>
      <c r="D835" s="706"/>
      <c r="E835" s="706"/>
      <c r="F835" s="706"/>
    </row>
    <row r="836" spans="1:6" ht="51">
      <c r="A836" s="703" t="s">
        <v>1189</v>
      </c>
      <c r="B836" s="707" t="s">
        <v>1320</v>
      </c>
      <c r="D836" s="706"/>
      <c r="E836" s="706"/>
      <c r="F836" s="706"/>
    </row>
    <row r="837" spans="1:6">
      <c r="A837" s="702"/>
      <c r="B837" s="707" t="s">
        <v>1036</v>
      </c>
      <c r="C837" s="693" t="s">
        <v>860</v>
      </c>
      <c r="D837" s="706">
        <v>1</v>
      </c>
      <c r="E837" s="706"/>
      <c r="F837" s="706"/>
    </row>
    <row r="838" spans="1:6">
      <c r="A838" s="702"/>
      <c r="B838" s="707"/>
      <c r="D838" s="706"/>
      <c r="E838" s="706"/>
      <c r="F838" s="706"/>
    </row>
    <row r="839" spans="1:6" ht="51">
      <c r="A839" s="703" t="s">
        <v>1191</v>
      </c>
      <c r="B839" s="692" t="s">
        <v>1321</v>
      </c>
    </row>
    <row r="840" spans="1:6">
      <c r="A840" s="702"/>
      <c r="B840" s="692" t="s">
        <v>859</v>
      </c>
      <c r="C840" s="693" t="s">
        <v>860</v>
      </c>
      <c r="D840" s="694">
        <v>1</v>
      </c>
    </row>
    <row r="841" spans="1:6">
      <c r="A841" s="702"/>
    </row>
    <row r="842" spans="1:6" ht="38.25">
      <c r="A842" s="703" t="s">
        <v>1193</v>
      </c>
      <c r="B842" s="692" t="s">
        <v>1322</v>
      </c>
    </row>
    <row r="843" spans="1:6">
      <c r="A843" s="702"/>
      <c r="B843" s="692" t="s">
        <v>1036</v>
      </c>
      <c r="C843" s="693" t="s">
        <v>860</v>
      </c>
      <c r="D843" s="694">
        <v>1</v>
      </c>
    </row>
    <row r="844" spans="1:6">
      <c r="A844" s="702"/>
    </row>
    <row r="845" spans="1:6">
      <c r="A845" s="702" t="s">
        <v>1002</v>
      </c>
      <c r="B845" s="692" t="s">
        <v>1323</v>
      </c>
      <c r="C845" s="693" t="s">
        <v>931</v>
      </c>
    </row>
    <row r="846" spans="1:6">
      <c r="A846" s="702"/>
    </row>
    <row r="847" spans="1:6" ht="51" customHeight="1">
      <c r="A847" s="702"/>
      <c r="B847" s="1048" t="s">
        <v>1324</v>
      </c>
      <c r="C847" s="1048"/>
      <c r="D847" s="1048"/>
      <c r="E847" s="1048"/>
    </row>
    <row r="848" spans="1:6">
      <c r="A848" s="702"/>
    </row>
    <row r="849" spans="1:3" ht="25.5">
      <c r="A849" s="702" t="s">
        <v>37</v>
      </c>
      <c r="B849" s="692" t="s">
        <v>1325</v>
      </c>
      <c r="C849" s="693" t="s">
        <v>931</v>
      </c>
    </row>
    <row r="850" spans="1:3">
      <c r="A850" s="702"/>
    </row>
    <row r="851" spans="1:3">
      <c r="A851" s="702" t="s">
        <v>38</v>
      </c>
      <c r="B851" s="692" t="s">
        <v>932</v>
      </c>
      <c r="C851" s="693" t="s">
        <v>931</v>
      </c>
    </row>
    <row r="852" spans="1:3">
      <c r="A852" s="702"/>
    </row>
    <row r="853" spans="1:3" ht="25.5">
      <c r="A853" s="702" t="s">
        <v>39</v>
      </c>
      <c r="B853" s="692" t="s">
        <v>1326</v>
      </c>
      <c r="C853" s="693" t="s">
        <v>931</v>
      </c>
    </row>
    <row r="854" spans="1:3">
      <c r="A854" s="702"/>
    </row>
    <row r="855" spans="1:3">
      <c r="A855" s="702" t="s">
        <v>40</v>
      </c>
      <c r="B855" s="692" t="s">
        <v>1011</v>
      </c>
      <c r="C855" s="693" t="s">
        <v>931</v>
      </c>
    </row>
    <row r="856" spans="1:3">
      <c r="A856" s="702"/>
    </row>
    <row r="857" spans="1:3">
      <c r="A857" s="702" t="s">
        <v>45</v>
      </c>
      <c r="B857" s="692" t="s">
        <v>1327</v>
      </c>
      <c r="C857" s="693" t="s">
        <v>931</v>
      </c>
    </row>
    <row r="858" spans="1:3">
      <c r="A858" s="702"/>
    </row>
    <row r="859" spans="1:3">
      <c r="A859" s="702" t="s">
        <v>47</v>
      </c>
      <c r="B859" s="692" t="s">
        <v>1328</v>
      </c>
      <c r="C859" s="693" t="s">
        <v>931</v>
      </c>
    </row>
    <row r="860" spans="1:3">
      <c r="A860" s="702"/>
    </row>
    <row r="861" spans="1:3">
      <c r="A861" s="702" t="s">
        <v>1104</v>
      </c>
      <c r="B861" s="692" t="s">
        <v>1329</v>
      </c>
      <c r="C861" s="693" t="s">
        <v>931</v>
      </c>
    </row>
    <row r="862" spans="1:3">
      <c r="A862" s="702"/>
    </row>
    <row r="863" spans="1:3" ht="25.5">
      <c r="A863" s="702" t="s">
        <v>1118</v>
      </c>
      <c r="B863" s="692" t="s">
        <v>1330</v>
      </c>
      <c r="C863" s="693" t="s">
        <v>931</v>
      </c>
    </row>
    <row r="864" spans="1:3">
      <c r="A864" s="702"/>
    </row>
    <row r="865" spans="1:3">
      <c r="A865" s="702" t="s">
        <v>1165</v>
      </c>
      <c r="B865" s="692" t="s">
        <v>1166</v>
      </c>
      <c r="C865" s="693" t="s">
        <v>931</v>
      </c>
    </row>
    <row r="866" spans="1:3">
      <c r="A866" s="702"/>
    </row>
    <row r="867" spans="1:3" ht="25.5">
      <c r="A867" s="702" t="s">
        <v>988</v>
      </c>
      <c r="B867" s="692" t="s">
        <v>1331</v>
      </c>
      <c r="C867" s="693" t="s">
        <v>931</v>
      </c>
    </row>
    <row r="868" spans="1:3">
      <c r="A868" s="702"/>
    </row>
    <row r="869" spans="1:3">
      <c r="A869" s="702" t="s">
        <v>1002</v>
      </c>
      <c r="B869" s="692" t="s">
        <v>1332</v>
      </c>
      <c r="C869" s="693" t="s">
        <v>931</v>
      </c>
    </row>
    <row r="870" spans="1:3">
      <c r="A870" s="702"/>
    </row>
    <row r="871" spans="1:3">
      <c r="A871" s="702"/>
      <c r="B871" s="704" t="s">
        <v>1333</v>
      </c>
      <c r="C871" s="693" t="s">
        <v>931</v>
      </c>
    </row>
    <row r="872" spans="1:3">
      <c r="A872" s="702"/>
    </row>
    <row r="873" spans="1:3">
      <c r="A873" s="702"/>
      <c r="B873" s="704" t="s">
        <v>799</v>
      </c>
      <c r="C873" s="693" t="s">
        <v>931</v>
      </c>
    </row>
    <row r="874" spans="1:3">
      <c r="A874" s="702"/>
    </row>
    <row r="875" spans="1:3">
      <c r="A875" s="702"/>
      <c r="B875" s="704" t="s">
        <v>672</v>
      </c>
      <c r="C875" s="693" t="s">
        <v>931</v>
      </c>
    </row>
    <row r="876" spans="1:3">
      <c r="A876" s="702"/>
    </row>
    <row r="877" spans="1:3">
      <c r="A877" s="702"/>
    </row>
    <row r="878" spans="1:3">
      <c r="A878" s="702"/>
    </row>
    <row r="879" spans="1:3">
      <c r="A879" s="702"/>
    </row>
    <row r="880" spans="1:3">
      <c r="A880" s="702"/>
    </row>
    <row r="881" spans="1:7">
      <c r="A881" s="702"/>
    </row>
    <row r="882" spans="1:7" s="692" customFormat="1">
      <c r="A882" s="702"/>
      <c r="C882" s="693"/>
      <c r="D882" s="694"/>
      <c r="E882" s="694"/>
      <c r="F882" s="694"/>
      <c r="G882" s="693"/>
    </row>
    <row r="883" spans="1:7" s="692" customFormat="1">
      <c r="A883" s="702"/>
      <c r="C883" s="693"/>
      <c r="D883" s="694"/>
      <c r="E883" s="694"/>
      <c r="F883" s="694"/>
      <c r="G883" s="693"/>
    </row>
    <row r="884" spans="1:7" s="692" customFormat="1">
      <c r="A884" s="702"/>
      <c r="C884" s="693"/>
      <c r="D884" s="694"/>
      <c r="E884" s="694"/>
      <c r="F884" s="694"/>
      <c r="G884" s="693"/>
    </row>
    <row r="885" spans="1:7" s="692" customFormat="1">
      <c r="A885" s="702"/>
      <c r="C885" s="693"/>
      <c r="D885" s="694"/>
      <c r="E885" s="694"/>
      <c r="F885" s="694"/>
      <c r="G885" s="693"/>
    </row>
    <row r="886" spans="1:7" s="692" customFormat="1">
      <c r="A886" s="702"/>
      <c r="C886" s="693"/>
      <c r="D886" s="694"/>
      <c r="E886" s="694"/>
      <c r="F886" s="694"/>
      <c r="G886" s="693"/>
    </row>
    <row r="887" spans="1:7" s="692" customFormat="1">
      <c r="A887" s="702"/>
      <c r="C887" s="693"/>
      <c r="D887" s="694"/>
      <c r="E887" s="694"/>
      <c r="F887" s="694"/>
      <c r="G887" s="693"/>
    </row>
  </sheetData>
  <sheetProtection selectLockedCells="1" selectUnlockedCells="1"/>
  <mergeCells count="55">
    <mergeCell ref="B9:E9"/>
    <mergeCell ref="B2:F2"/>
    <mergeCell ref="B3:F3"/>
    <mergeCell ref="B6:E6"/>
    <mergeCell ref="B7:E7"/>
    <mergeCell ref="B8:E8"/>
    <mergeCell ref="B21:E21"/>
    <mergeCell ref="B10:E10"/>
    <mergeCell ref="B11:E11"/>
    <mergeCell ref="B12:E12"/>
    <mergeCell ref="B13:E13"/>
    <mergeCell ref="B14:E14"/>
    <mergeCell ref="B15:E15"/>
    <mergeCell ref="B16:E16"/>
    <mergeCell ref="B17:E17"/>
    <mergeCell ref="B18:E18"/>
    <mergeCell ref="B19:E19"/>
    <mergeCell ref="B20:E20"/>
    <mergeCell ref="B36:E36"/>
    <mergeCell ref="B22:E22"/>
    <mergeCell ref="B23:E23"/>
    <mergeCell ref="B27:E27"/>
    <mergeCell ref="B28:E28"/>
    <mergeCell ref="B29:E29"/>
    <mergeCell ref="B30:E30"/>
    <mergeCell ref="B31:E31"/>
    <mergeCell ref="B32:E32"/>
    <mergeCell ref="B33:E33"/>
    <mergeCell ref="B34:E34"/>
    <mergeCell ref="B35:E35"/>
    <mergeCell ref="B48:E48"/>
    <mergeCell ref="B37:E37"/>
    <mergeCell ref="B38:E38"/>
    <mergeCell ref="B39:E39"/>
    <mergeCell ref="B40:E40"/>
    <mergeCell ref="B41:E41"/>
    <mergeCell ref="B42:E42"/>
    <mergeCell ref="B43:E43"/>
    <mergeCell ref="B44:E44"/>
    <mergeCell ref="B45:E45"/>
    <mergeCell ref="B46:E46"/>
    <mergeCell ref="B47:E47"/>
    <mergeCell ref="B847:E847"/>
    <mergeCell ref="E50:F50"/>
    <mergeCell ref="A573:A574"/>
    <mergeCell ref="B573:E574"/>
    <mergeCell ref="B575:E575"/>
    <mergeCell ref="B576:E576"/>
    <mergeCell ref="B577:E577"/>
    <mergeCell ref="B578:E578"/>
    <mergeCell ref="B323:E323"/>
    <mergeCell ref="B324:E324"/>
    <mergeCell ref="B325:E325"/>
    <mergeCell ref="B333:E333"/>
    <mergeCell ref="B572:E572"/>
  </mergeCells>
  <pageMargins left="0.74803149606299213" right="0.74803149606299213" top="0.9055118110236221" bottom="1.3779527559055118" header="0.51181102362204722" footer="0.70866141732283472"/>
  <pageSetup paperSize="9" firstPageNumber="0" orientation="portrait" r:id="rId1"/>
  <headerFooter alignWithMargins="0">
    <oddFooter>&amp;R&amp;P/&amp;N</oddFooter>
  </headerFooter>
  <rowBreaks count="9" manualBreakCount="9">
    <brk id="49" max="16383" man="1"/>
    <brk id="304" max="16383" man="1"/>
    <brk id="401" max="16383" man="1"/>
    <brk id="466" max="16383" man="1"/>
    <brk id="541" max="16383" man="1"/>
    <brk id="568" max="16383" man="1"/>
    <brk id="735" max="16383" man="1"/>
    <brk id="763" max="16383" man="1"/>
    <brk id="84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E1AF9-E1CB-4A63-AC4B-034147231F1D}">
  <sheetPr>
    <pageSetUpPr fitToPage="1"/>
  </sheetPr>
  <dimension ref="A1:G7456"/>
  <sheetViews>
    <sheetView showZeros="0" tabSelected="1" view="pageBreakPreview" topLeftCell="A205" zoomScaleNormal="100" zoomScaleSheetLayoutView="100" workbookViewId="0">
      <selection activeCell="B214" sqref="B214"/>
    </sheetView>
  </sheetViews>
  <sheetFormatPr defaultRowHeight="14.25"/>
  <cols>
    <col min="1" max="1" width="7.7109375" style="976" customWidth="1"/>
    <col min="2" max="2" width="47.5703125" style="975" customWidth="1"/>
    <col min="3" max="3" width="12.5703125" style="786" customWidth="1"/>
    <col min="4" max="4" width="12.5703125" style="787" customWidth="1"/>
    <col min="5" max="5" width="15.5703125" style="787" customWidth="1"/>
    <col min="6" max="6" width="15.85546875" style="788" customWidth="1"/>
    <col min="7" max="256" width="9.140625" style="789"/>
    <col min="257" max="257" width="7.7109375" style="789" customWidth="1"/>
    <col min="258" max="258" width="47.5703125" style="789" customWidth="1"/>
    <col min="259" max="260" width="12.5703125" style="789" customWidth="1"/>
    <col min="261" max="261" width="15.5703125" style="789" customWidth="1"/>
    <col min="262" max="262" width="15.85546875" style="789" customWidth="1"/>
    <col min="263" max="512" width="9.140625" style="789"/>
    <col min="513" max="513" width="7.7109375" style="789" customWidth="1"/>
    <col min="514" max="514" width="47.5703125" style="789" customWidth="1"/>
    <col min="515" max="516" width="12.5703125" style="789" customWidth="1"/>
    <col min="517" max="517" width="15.5703125" style="789" customWidth="1"/>
    <col min="518" max="518" width="15.85546875" style="789" customWidth="1"/>
    <col min="519" max="768" width="9.140625" style="789"/>
    <col min="769" max="769" width="7.7109375" style="789" customWidth="1"/>
    <col min="770" max="770" width="47.5703125" style="789" customWidth="1"/>
    <col min="771" max="772" width="12.5703125" style="789" customWidth="1"/>
    <col min="773" max="773" width="15.5703125" style="789" customWidth="1"/>
    <col min="774" max="774" width="15.85546875" style="789" customWidth="1"/>
    <col min="775" max="1024" width="9.140625" style="789"/>
    <col min="1025" max="1025" width="7.7109375" style="789" customWidth="1"/>
    <col min="1026" max="1026" width="47.5703125" style="789" customWidth="1"/>
    <col min="1027" max="1028" width="12.5703125" style="789" customWidth="1"/>
    <col min="1029" max="1029" width="15.5703125" style="789" customWidth="1"/>
    <col min="1030" max="1030" width="15.85546875" style="789" customWidth="1"/>
    <col min="1031" max="1280" width="9.140625" style="789"/>
    <col min="1281" max="1281" width="7.7109375" style="789" customWidth="1"/>
    <col min="1282" max="1282" width="47.5703125" style="789" customWidth="1"/>
    <col min="1283" max="1284" width="12.5703125" style="789" customWidth="1"/>
    <col min="1285" max="1285" width="15.5703125" style="789" customWidth="1"/>
    <col min="1286" max="1286" width="15.85546875" style="789" customWidth="1"/>
    <col min="1287" max="1536" width="9.140625" style="789"/>
    <col min="1537" max="1537" width="7.7109375" style="789" customWidth="1"/>
    <col min="1538" max="1538" width="47.5703125" style="789" customWidth="1"/>
    <col min="1539" max="1540" width="12.5703125" style="789" customWidth="1"/>
    <col min="1541" max="1541" width="15.5703125" style="789" customWidth="1"/>
    <col min="1542" max="1542" width="15.85546875" style="789" customWidth="1"/>
    <col min="1543" max="1792" width="9.140625" style="789"/>
    <col min="1793" max="1793" width="7.7109375" style="789" customWidth="1"/>
    <col min="1794" max="1794" width="47.5703125" style="789" customWidth="1"/>
    <col min="1795" max="1796" width="12.5703125" style="789" customWidth="1"/>
    <col min="1797" max="1797" width="15.5703125" style="789" customWidth="1"/>
    <col min="1798" max="1798" width="15.85546875" style="789" customWidth="1"/>
    <col min="1799" max="2048" width="9.140625" style="789"/>
    <col min="2049" max="2049" width="7.7109375" style="789" customWidth="1"/>
    <col min="2050" max="2050" width="47.5703125" style="789" customWidth="1"/>
    <col min="2051" max="2052" width="12.5703125" style="789" customWidth="1"/>
    <col min="2053" max="2053" width="15.5703125" style="789" customWidth="1"/>
    <col min="2054" max="2054" width="15.85546875" style="789" customWidth="1"/>
    <col min="2055" max="2304" width="9.140625" style="789"/>
    <col min="2305" max="2305" width="7.7109375" style="789" customWidth="1"/>
    <col min="2306" max="2306" width="47.5703125" style="789" customWidth="1"/>
    <col min="2307" max="2308" width="12.5703125" style="789" customWidth="1"/>
    <col min="2309" max="2309" width="15.5703125" style="789" customWidth="1"/>
    <col min="2310" max="2310" width="15.85546875" style="789" customWidth="1"/>
    <col min="2311" max="2560" width="9.140625" style="789"/>
    <col min="2561" max="2561" width="7.7109375" style="789" customWidth="1"/>
    <col min="2562" max="2562" width="47.5703125" style="789" customWidth="1"/>
    <col min="2563" max="2564" width="12.5703125" style="789" customWidth="1"/>
    <col min="2565" max="2565" width="15.5703125" style="789" customWidth="1"/>
    <col min="2566" max="2566" width="15.85546875" style="789" customWidth="1"/>
    <col min="2567" max="2816" width="9.140625" style="789"/>
    <col min="2817" max="2817" width="7.7109375" style="789" customWidth="1"/>
    <col min="2818" max="2818" width="47.5703125" style="789" customWidth="1"/>
    <col min="2819" max="2820" width="12.5703125" style="789" customWidth="1"/>
    <col min="2821" max="2821" width="15.5703125" style="789" customWidth="1"/>
    <col min="2822" max="2822" width="15.85546875" style="789" customWidth="1"/>
    <col min="2823" max="3072" width="9.140625" style="789"/>
    <col min="3073" max="3073" width="7.7109375" style="789" customWidth="1"/>
    <col min="3074" max="3074" width="47.5703125" style="789" customWidth="1"/>
    <col min="3075" max="3076" width="12.5703125" style="789" customWidth="1"/>
    <col min="3077" max="3077" width="15.5703125" style="789" customWidth="1"/>
    <col min="3078" max="3078" width="15.85546875" style="789" customWidth="1"/>
    <col min="3079" max="3328" width="9.140625" style="789"/>
    <col min="3329" max="3329" width="7.7109375" style="789" customWidth="1"/>
    <col min="3330" max="3330" width="47.5703125" style="789" customWidth="1"/>
    <col min="3331" max="3332" width="12.5703125" style="789" customWidth="1"/>
    <col min="3333" max="3333" width="15.5703125" style="789" customWidth="1"/>
    <col min="3334" max="3334" width="15.85546875" style="789" customWidth="1"/>
    <col min="3335" max="3584" width="9.140625" style="789"/>
    <col min="3585" max="3585" width="7.7109375" style="789" customWidth="1"/>
    <col min="3586" max="3586" width="47.5703125" style="789" customWidth="1"/>
    <col min="3587" max="3588" width="12.5703125" style="789" customWidth="1"/>
    <col min="3589" max="3589" width="15.5703125" style="789" customWidth="1"/>
    <col min="3590" max="3590" width="15.85546875" style="789" customWidth="1"/>
    <col min="3591" max="3840" width="9.140625" style="789"/>
    <col min="3841" max="3841" width="7.7109375" style="789" customWidth="1"/>
    <col min="3842" max="3842" width="47.5703125" style="789" customWidth="1"/>
    <col min="3843" max="3844" width="12.5703125" style="789" customWidth="1"/>
    <col min="3845" max="3845" width="15.5703125" style="789" customWidth="1"/>
    <col min="3846" max="3846" width="15.85546875" style="789" customWidth="1"/>
    <col min="3847" max="4096" width="9.140625" style="789"/>
    <col min="4097" max="4097" width="7.7109375" style="789" customWidth="1"/>
    <col min="4098" max="4098" width="47.5703125" style="789" customWidth="1"/>
    <col min="4099" max="4100" width="12.5703125" style="789" customWidth="1"/>
    <col min="4101" max="4101" width="15.5703125" style="789" customWidth="1"/>
    <col min="4102" max="4102" width="15.85546875" style="789" customWidth="1"/>
    <col min="4103" max="4352" width="9.140625" style="789"/>
    <col min="4353" max="4353" width="7.7109375" style="789" customWidth="1"/>
    <col min="4354" max="4354" width="47.5703125" style="789" customWidth="1"/>
    <col min="4355" max="4356" width="12.5703125" style="789" customWidth="1"/>
    <col min="4357" max="4357" width="15.5703125" style="789" customWidth="1"/>
    <col min="4358" max="4358" width="15.85546875" style="789" customWidth="1"/>
    <col min="4359" max="4608" width="9.140625" style="789"/>
    <col min="4609" max="4609" width="7.7109375" style="789" customWidth="1"/>
    <col min="4610" max="4610" width="47.5703125" style="789" customWidth="1"/>
    <col min="4611" max="4612" width="12.5703125" style="789" customWidth="1"/>
    <col min="4613" max="4613" width="15.5703125" style="789" customWidth="1"/>
    <col min="4614" max="4614" width="15.85546875" style="789" customWidth="1"/>
    <col min="4615" max="4864" width="9.140625" style="789"/>
    <col min="4865" max="4865" width="7.7109375" style="789" customWidth="1"/>
    <col min="4866" max="4866" width="47.5703125" style="789" customWidth="1"/>
    <col min="4867" max="4868" width="12.5703125" style="789" customWidth="1"/>
    <col min="4869" max="4869" width="15.5703125" style="789" customWidth="1"/>
    <col min="4870" max="4870" width="15.85546875" style="789" customWidth="1"/>
    <col min="4871" max="5120" width="9.140625" style="789"/>
    <col min="5121" max="5121" width="7.7109375" style="789" customWidth="1"/>
    <col min="5122" max="5122" width="47.5703125" style="789" customWidth="1"/>
    <col min="5123" max="5124" width="12.5703125" style="789" customWidth="1"/>
    <col min="5125" max="5125" width="15.5703125" style="789" customWidth="1"/>
    <col min="5126" max="5126" width="15.85546875" style="789" customWidth="1"/>
    <col min="5127" max="5376" width="9.140625" style="789"/>
    <col min="5377" max="5377" width="7.7109375" style="789" customWidth="1"/>
    <col min="5378" max="5378" width="47.5703125" style="789" customWidth="1"/>
    <col min="5379" max="5380" width="12.5703125" style="789" customWidth="1"/>
    <col min="5381" max="5381" width="15.5703125" style="789" customWidth="1"/>
    <col min="5382" max="5382" width="15.85546875" style="789" customWidth="1"/>
    <col min="5383" max="5632" width="9.140625" style="789"/>
    <col min="5633" max="5633" width="7.7109375" style="789" customWidth="1"/>
    <col min="5634" max="5634" width="47.5703125" style="789" customWidth="1"/>
    <col min="5635" max="5636" width="12.5703125" style="789" customWidth="1"/>
    <col min="5637" max="5637" width="15.5703125" style="789" customWidth="1"/>
    <col min="5638" max="5638" width="15.85546875" style="789" customWidth="1"/>
    <col min="5639" max="5888" width="9.140625" style="789"/>
    <col min="5889" max="5889" width="7.7109375" style="789" customWidth="1"/>
    <col min="5890" max="5890" width="47.5703125" style="789" customWidth="1"/>
    <col min="5891" max="5892" width="12.5703125" style="789" customWidth="1"/>
    <col min="5893" max="5893" width="15.5703125" style="789" customWidth="1"/>
    <col min="5894" max="5894" width="15.85546875" style="789" customWidth="1"/>
    <col min="5895" max="6144" width="9.140625" style="789"/>
    <col min="6145" max="6145" width="7.7109375" style="789" customWidth="1"/>
    <col min="6146" max="6146" width="47.5703125" style="789" customWidth="1"/>
    <col min="6147" max="6148" width="12.5703125" style="789" customWidth="1"/>
    <col min="6149" max="6149" width="15.5703125" style="789" customWidth="1"/>
    <col min="6150" max="6150" width="15.85546875" style="789" customWidth="1"/>
    <col min="6151" max="6400" width="9.140625" style="789"/>
    <col min="6401" max="6401" width="7.7109375" style="789" customWidth="1"/>
    <col min="6402" max="6402" width="47.5703125" style="789" customWidth="1"/>
    <col min="6403" max="6404" width="12.5703125" style="789" customWidth="1"/>
    <col min="6405" max="6405" width="15.5703125" style="789" customWidth="1"/>
    <col min="6406" max="6406" width="15.85546875" style="789" customWidth="1"/>
    <col min="6407" max="6656" width="9.140625" style="789"/>
    <col min="6657" max="6657" width="7.7109375" style="789" customWidth="1"/>
    <col min="6658" max="6658" width="47.5703125" style="789" customWidth="1"/>
    <col min="6659" max="6660" width="12.5703125" style="789" customWidth="1"/>
    <col min="6661" max="6661" width="15.5703125" style="789" customWidth="1"/>
    <col min="6662" max="6662" width="15.85546875" style="789" customWidth="1"/>
    <col min="6663" max="6912" width="9.140625" style="789"/>
    <col min="6913" max="6913" width="7.7109375" style="789" customWidth="1"/>
    <col min="6914" max="6914" width="47.5703125" style="789" customWidth="1"/>
    <col min="6915" max="6916" width="12.5703125" style="789" customWidth="1"/>
    <col min="6917" max="6917" width="15.5703125" style="789" customWidth="1"/>
    <col min="6918" max="6918" width="15.85546875" style="789" customWidth="1"/>
    <col min="6919" max="7168" width="9.140625" style="789"/>
    <col min="7169" max="7169" width="7.7109375" style="789" customWidth="1"/>
    <col min="7170" max="7170" width="47.5703125" style="789" customWidth="1"/>
    <col min="7171" max="7172" width="12.5703125" style="789" customWidth="1"/>
    <col min="7173" max="7173" width="15.5703125" style="789" customWidth="1"/>
    <col min="7174" max="7174" width="15.85546875" style="789" customWidth="1"/>
    <col min="7175" max="7424" width="9.140625" style="789"/>
    <col min="7425" max="7425" width="7.7109375" style="789" customWidth="1"/>
    <col min="7426" max="7426" width="47.5703125" style="789" customWidth="1"/>
    <col min="7427" max="7428" width="12.5703125" style="789" customWidth="1"/>
    <col min="7429" max="7429" width="15.5703125" style="789" customWidth="1"/>
    <col min="7430" max="7430" width="15.85546875" style="789" customWidth="1"/>
    <col min="7431" max="7680" width="9.140625" style="789"/>
    <col min="7681" max="7681" width="7.7109375" style="789" customWidth="1"/>
    <col min="7682" max="7682" width="47.5703125" style="789" customWidth="1"/>
    <col min="7683" max="7684" width="12.5703125" style="789" customWidth="1"/>
    <col min="7685" max="7685" width="15.5703125" style="789" customWidth="1"/>
    <col min="7686" max="7686" width="15.85546875" style="789" customWidth="1"/>
    <col min="7687" max="7936" width="9.140625" style="789"/>
    <col min="7937" max="7937" width="7.7109375" style="789" customWidth="1"/>
    <col min="7938" max="7938" width="47.5703125" style="789" customWidth="1"/>
    <col min="7939" max="7940" width="12.5703125" style="789" customWidth="1"/>
    <col min="7941" max="7941" width="15.5703125" style="789" customWidth="1"/>
    <col min="7942" max="7942" width="15.85546875" style="789" customWidth="1"/>
    <col min="7943" max="8192" width="9.140625" style="789"/>
    <col min="8193" max="8193" width="7.7109375" style="789" customWidth="1"/>
    <col min="8194" max="8194" width="47.5703125" style="789" customWidth="1"/>
    <col min="8195" max="8196" width="12.5703125" style="789" customWidth="1"/>
    <col min="8197" max="8197" width="15.5703125" style="789" customWidth="1"/>
    <col min="8198" max="8198" width="15.85546875" style="789" customWidth="1"/>
    <col min="8199" max="8448" width="9.140625" style="789"/>
    <col min="8449" max="8449" width="7.7109375" style="789" customWidth="1"/>
    <col min="8450" max="8450" width="47.5703125" style="789" customWidth="1"/>
    <col min="8451" max="8452" width="12.5703125" style="789" customWidth="1"/>
    <col min="8453" max="8453" width="15.5703125" style="789" customWidth="1"/>
    <col min="8454" max="8454" width="15.85546875" style="789" customWidth="1"/>
    <col min="8455" max="8704" width="9.140625" style="789"/>
    <col min="8705" max="8705" width="7.7109375" style="789" customWidth="1"/>
    <col min="8706" max="8706" width="47.5703125" style="789" customWidth="1"/>
    <col min="8707" max="8708" width="12.5703125" style="789" customWidth="1"/>
    <col min="8709" max="8709" width="15.5703125" style="789" customWidth="1"/>
    <col min="8710" max="8710" width="15.85546875" style="789" customWidth="1"/>
    <col min="8711" max="8960" width="9.140625" style="789"/>
    <col min="8961" max="8961" width="7.7109375" style="789" customWidth="1"/>
    <col min="8962" max="8962" width="47.5703125" style="789" customWidth="1"/>
    <col min="8963" max="8964" width="12.5703125" style="789" customWidth="1"/>
    <col min="8965" max="8965" width="15.5703125" style="789" customWidth="1"/>
    <col min="8966" max="8966" width="15.85546875" style="789" customWidth="1"/>
    <col min="8967" max="9216" width="9.140625" style="789"/>
    <col min="9217" max="9217" width="7.7109375" style="789" customWidth="1"/>
    <col min="9218" max="9218" width="47.5703125" style="789" customWidth="1"/>
    <col min="9219" max="9220" width="12.5703125" style="789" customWidth="1"/>
    <col min="9221" max="9221" width="15.5703125" style="789" customWidth="1"/>
    <col min="9222" max="9222" width="15.85546875" style="789" customWidth="1"/>
    <col min="9223" max="9472" width="9.140625" style="789"/>
    <col min="9473" max="9473" width="7.7109375" style="789" customWidth="1"/>
    <col min="9474" max="9474" width="47.5703125" style="789" customWidth="1"/>
    <col min="9475" max="9476" width="12.5703125" style="789" customWidth="1"/>
    <col min="9477" max="9477" width="15.5703125" style="789" customWidth="1"/>
    <col min="9478" max="9478" width="15.85546875" style="789" customWidth="1"/>
    <col min="9479" max="9728" width="9.140625" style="789"/>
    <col min="9729" max="9729" width="7.7109375" style="789" customWidth="1"/>
    <col min="9730" max="9730" width="47.5703125" style="789" customWidth="1"/>
    <col min="9731" max="9732" width="12.5703125" style="789" customWidth="1"/>
    <col min="9733" max="9733" width="15.5703125" style="789" customWidth="1"/>
    <col min="9734" max="9734" width="15.85546875" style="789" customWidth="1"/>
    <col min="9735" max="9984" width="9.140625" style="789"/>
    <col min="9985" max="9985" width="7.7109375" style="789" customWidth="1"/>
    <col min="9986" max="9986" width="47.5703125" style="789" customWidth="1"/>
    <col min="9987" max="9988" width="12.5703125" style="789" customWidth="1"/>
    <col min="9989" max="9989" width="15.5703125" style="789" customWidth="1"/>
    <col min="9990" max="9990" width="15.85546875" style="789" customWidth="1"/>
    <col min="9991" max="10240" width="9.140625" style="789"/>
    <col min="10241" max="10241" width="7.7109375" style="789" customWidth="1"/>
    <col min="10242" max="10242" width="47.5703125" style="789" customWidth="1"/>
    <col min="10243" max="10244" width="12.5703125" style="789" customWidth="1"/>
    <col min="10245" max="10245" width="15.5703125" style="789" customWidth="1"/>
    <col min="10246" max="10246" width="15.85546875" style="789" customWidth="1"/>
    <col min="10247" max="10496" width="9.140625" style="789"/>
    <col min="10497" max="10497" width="7.7109375" style="789" customWidth="1"/>
    <col min="10498" max="10498" width="47.5703125" style="789" customWidth="1"/>
    <col min="10499" max="10500" width="12.5703125" style="789" customWidth="1"/>
    <col min="10501" max="10501" width="15.5703125" style="789" customWidth="1"/>
    <col min="10502" max="10502" width="15.85546875" style="789" customWidth="1"/>
    <col min="10503" max="10752" width="9.140625" style="789"/>
    <col min="10753" max="10753" width="7.7109375" style="789" customWidth="1"/>
    <col min="10754" max="10754" width="47.5703125" style="789" customWidth="1"/>
    <col min="10755" max="10756" width="12.5703125" style="789" customWidth="1"/>
    <col min="10757" max="10757" width="15.5703125" style="789" customWidth="1"/>
    <col min="10758" max="10758" width="15.85546875" style="789" customWidth="1"/>
    <col min="10759" max="11008" width="9.140625" style="789"/>
    <col min="11009" max="11009" width="7.7109375" style="789" customWidth="1"/>
    <col min="11010" max="11010" width="47.5703125" style="789" customWidth="1"/>
    <col min="11011" max="11012" width="12.5703125" style="789" customWidth="1"/>
    <col min="11013" max="11013" width="15.5703125" style="789" customWidth="1"/>
    <col min="11014" max="11014" width="15.85546875" style="789" customWidth="1"/>
    <col min="11015" max="11264" width="9.140625" style="789"/>
    <col min="11265" max="11265" width="7.7109375" style="789" customWidth="1"/>
    <col min="11266" max="11266" width="47.5703125" style="789" customWidth="1"/>
    <col min="11267" max="11268" width="12.5703125" style="789" customWidth="1"/>
    <col min="11269" max="11269" width="15.5703125" style="789" customWidth="1"/>
    <col min="11270" max="11270" width="15.85546875" style="789" customWidth="1"/>
    <col min="11271" max="11520" width="9.140625" style="789"/>
    <col min="11521" max="11521" width="7.7109375" style="789" customWidth="1"/>
    <col min="11522" max="11522" width="47.5703125" style="789" customWidth="1"/>
    <col min="11523" max="11524" width="12.5703125" style="789" customWidth="1"/>
    <col min="11525" max="11525" width="15.5703125" style="789" customWidth="1"/>
    <col min="11526" max="11526" width="15.85546875" style="789" customWidth="1"/>
    <col min="11527" max="11776" width="9.140625" style="789"/>
    <col min="11777" max="11777" width="7.7109375" style="789" customWidth="1"/>
    <col min="11778" max="11778" width="47.5703125" style="789" customWidth="1"/>
    <col min="11779" max="11780" width="12.5703125" style="789" customWidth="1"/>
    <col min="11781" max="11781" width="15.5703125" style="789" customWidth="1"/>
    <col min="11782" max="11782" width="15.85546875" style="789" customWidth="1"/>
    <col min="11783" max="12032" width="9.140625" style="789"/>
    <col min="12033" max="12033" width="7.7109375" style="789" customWidth="1"/>
    <col min="12034" max="12034" width="47.5703125" style="789" customWidth="1"/>
    <col min="12035" max="12036" width="12.5703125" style="789" customWidth="1"/>
    <col min="12037" max="12037" width="15.5703125" style="789" customWidth="1"/>
    <col min="12038" max="12038" width="15.85546875" style="789" customWidth="1"/>
    <col min="12039" max="12288" width="9.140625" style="789"/>
    <col min="12289" max="12289" width="7.7109375" style="789" customWidth="1"/>
    <col min="12290" max="12290" width="47.5703125" style="789" customWidth="1"/>
    <col min="12291" max="12292" width="12.5703125" style="789" customWidth="1"/>
    <col min="12293" max="12293" width="15.5703125" style="789" customWidth="1"/>
    <col min="12294" max="12294" width="15.85546875" style="789" customWidth="1"/>
    <col min="12295" max="12544" width="9.140625" style="789"/>
    <col min="12545" max="12545" width="7.7109375" style="789" customWidth="1"/>
    <col min="12546" max="12546" width="47.5703125" style="789" customWidth="1"/>
    <col min="12547" max="12548" width="12.5703125" style="789" customWidth="1"/>
    <col min="12549" max="12549" width="15.5703125" style="789" customWidth="1"/>
    <col min="12550" max="12550" width="15.85546875" style="789" customWidth="1"/>
    <col min="12551" max="12800" width="9.140625" style="789"/>
    <col min="12801" max="12801" width="7.7109375" style="789" customWidth="1"/>
    <col min="12802" max="12802" width="47.5703125" style="789" customWidth="1"/>
    <col min="12803" max="12804" width="12.5703125" style="789" customWidth="1"/>
    <col min="12805" max="12805" width="15.5703125" style="789" customWidth="1"/>
    <col min="12806" max="12806" width="15.85546875" style="789" customWidth="1"/>
    <col min="12807" max="13056" width="9.140625" style="789"/>
    <col min="13057" max="13057" width="7.7109375" style="789" customWidth="1"/>
    <col min="13058" max="13058" width="47.5703125" style="789" customWidth="1"/>
    <col min="13059" max="13060" width="12.5703125" style="789" customWidth="1"/>
    <col min="13061" max="13061" width="15.5703125" style="789" customWidth="1"/>
    <col min="13062" max="13062" width="15.85546875" style="789" customWidth="1"/>
    <col min="13063" max="13312" width="9.140625" style="789"/>
    <col min="13313" max="13313" width="7.7109375" style="789" customWidth="1"/>
    <col min="13314" max="13314" width="47.5703125" style="789" customWidth="1"/>
    <col min="13315" max="13316" width="12.5703125" style="789" customWidth="1"/>
    <col min="13317" max="13317" width="15.5703125" style="789" customWidth="1"/>
    <col min="13318" max="13318" width="15.85546875" style="789" customWidth="1"/>
    <col min="13319" max="13568" width="9.140625" style="789"/>
    <col min="13569" max="13569" width="7.7109375" style="789" customWidth="1"/>
    <col min="13570" max="13570" width="47.5703125" style="789" customWidth="1"/>
    <col min="13571" max="13572" width="12.5703125" style="789" customWidth="1"/>
    <col min="13573" max="13573" width="15.5703125" style="789" customWidth="1"/>
    <col min="13574" max="13574" width="15.85546875" style="789" customWidth="1"/>
    <col min="13575" max="13824" width="9.140625" style="789"/>
    <col min="13825" max="13825" width="7.7109375" style="789" customWidth="1"/>
    <col min="13826" max="13826" width="47.5703125" style="789" customWidth="1"/>
    <col min="13827" max="13828" width="12.5703125" style="789" customWidth="1"/>
    <col min="13829" max="13829" width="15.5703125" style="789" customWidth="1"/>
    <col min="13830" max="13830" width="15.85546875" style="789" customWidth="1"/>
    <col min="13831" max="14080" width="9.140625" style="789"/>
    <col min="14081" max="14081" width="7.7109375" style="789" customWidth="1"/>
    <col min="14082" max="14082" width="47.5703125" style="789" customWidth="1"/>
    <col min="14083" max="14084" width="12.5703125" style="789" customWidth="1"/>
    <col min="14085" max="14085" width="15.5703125" style="789" customWidth="1"/>
    <col min="14086" max="14086" width="15.85546875" style="789" customWidth="1"/>
    <col min="14087" max="14336" width="9.140625" style="789"/>
    <col min="14337" max="14337" width="7.7109375" style="789" customWidth="1"/>
    <col min="14338" max="14338" width="47.5703125" style="789" customWidth="1"/>
    <col min="14339" max="14340" width="12.5703125" style="789" customWidth="1"/>
    <col min="14341" max="14341" width="15.5703125" style="789" customWidth="1"/>
    <col min="14342" max="14342" width="15.85546875" style="789" customWidth="1"/>
    <col min="14343" max="14592" width="9.140625" style="789"/>
    <col min="14593" max="14593" width="7.7109375" style="789" customWidth="1"/>
    <col min="14594" max="14594" width="47.5703125" style="789" customWidth="1"/>
    <col min="14595" max="14596" width="12.5703125" style="789" customWidth="1"/>
    <col min="14597" max="14597" width="15.5703125" style="789" customWidth="1"/>
    <col min="14598" max="14598" width="15.85546875" style="789" customWidth="1"/>
    <col min="14599" max="14848" width="9.140625" style="789"/>
    <col min="14849" max="14849" width="7.7109375" style="789" customWidth="1"/>
    <col min="14850" max="14850" width="47.5703125" style="789" customWidth="1"/>
    <col min="14851" max="14852" width="12.5703125" style="789" customWidth="1"/>
    <col min="14853" max="14853" width="15.5703125" style="789" customWidth="1"/>
    <col min="14854" max="14854" width="15.85546875" style="789" customWidth="1"/>
    <col min="14855" max="15104" width="9.140625" style="789"/>
    <col min="15105" max="15105" width="7.7109375" style="789" customWidth="1"/>
    <col min="15106" max="15106" width="47.5703125" style="789" customWidth="1"/>
    <col min="15107" max="15108" width="12.5703125" style="789" customWidth="1"/>
    <col min="15109" max="15109" width="15.5703125" style="789" customWidth="1"/>
    <col min="15110" max="15110" width="15.85546875" style="789" customWidth="1"/>
    <col min="15111" max="15360" width="9.140625" style="789"/>
    <col min="15361" max="15361" width="7.7109375" style="789" customWidth="1"/>
    <col min="15362" max="15362" width="47.5703125" style="789" customWidth="1"/>
    <col min="15363" max="15364" width="12.5703125" style="789" customWidth="1"/>
    <col min="15365" max="15365" width="15.5703125" style="789" customWidth="1"/>
    <col min="15366" max="15366" width="15.85546875" style="789" customWidth="1"/>
    <col min="15367" max="15616" width="9.140625" style="789"/>
    <col min="15617" max="15617" width="7.7109375" style="789" customWidth="1"/>
    <col min="15618" max="15618" width="47.5703125" style="789" customWidth="1"/>
    <col min="15619" max="15620" width="12.5703125" style="789" customWidth="1"/>
    <col min="15621" max="15621" width="15.5703125" style="789" customWidth="1"/>
    <col min="15622" max="15622" width="15.85546875" style="789" customWidth="1"/>
    <col min="15623" max="15872" width="9.140625" style="789"/>
    <col min="15873" max="15873" width="7.7109375" style="789" customWidth="1"/>
    <col min="15874" max="15874" width="47.5703125" style="789" customWidth="1"/>
    <col min="15875" max="15876" width="12.5703125" style="789" customWidth="1"/>
    <col min="15877" max="15877" width="15.5703125" style="789" customWidth="1"/>
    <col min="15878" max="15878" width="15.85546875" style="789" customWidth="1"/>
    <col min="15879" max="16128" width="9.140625" style="789"/>
    <col min="16129" max="16129" width="7.7109375" style="789" customWidth="1"/>
    <col min="16130" max="16130" width="47.5703125" style="789" customWidth="1"/>
    <col min="16131" max="16132" width="12.5703125" style="789" customWidth="1"/>
    <col min="16133" max="16133" width="15.5703125" style="789" customWidth="1"/>
    <col min="16134" max="16134" width="15.85546875" style="789" customWidth="1"/>
    <col min="16135" max="16384" width="9.140625" style="789"/>
  </cols>
  <sheetData>
    <row r="1" spans="1:6" s="790" customFormat="1" ht="41.25" customHeight="1">
      <c r="A1" s="1061" t="s">
        <v>1529</v>
      </c>
      <c r="B1" s="1061"/>
      <c r="C1" s="1061"/>
      <c r="D1" s="1061"/>
      <c r="E1" s="1061"/>
      <c r="F1" s="1061"/>
    </row>
    <row r="2" spans="1:6" s="790" customFormat="1" ht="15">
      <c r="A2" s="1062" t="s">
        <v>1365</v>
      </c>
      <c r="B2" s="1062"/>
      <c r="C2" s="1062"/>
      <c r="D2" s="1062"/>
      <c r="E2" s="1062"/>
      <c r="F2" s="1062"/>
    </row>
    <row r="3" spans="1:6" s="790" customFormat="1" ht="15">
      <c r="A3" s="1062" t="s">
        <v>1366</v>
      </c>
      <c r="B3" s="1062"/>
      <c r="C3" s="1062"/>
      <c r="D3" s="1062"/>
      <c r="E3" s="1062"/>
      <c r="F3" s="1062"/>
    </row>
    <row r="4" spans="1:6" s="790" customFormat="1">
      <c r="A4" s="1057"/>
      <c r="B4" s="1057"/>
      <c r="C4" s="1057"/>
      <c r="D4" s="1057"/>
      <c r="E4" s="1057"/>
      <c r="F4" s="1057"/>
    </row>
    <row r="5" spans="1:6" s="790" customFormat="1" ht="60.75" customHeight="1">
      <c r="A5" s="1059" t="s">
        <v>1367</v>
      </c>
      <c r="B5" s="1059"/>
      <c r="C5" s="1059"/>
      <c r="D5" s="1059"/>
      <c r="E5" s="1059"/>
      <c r="F5" s="1059"/>
    </row>
    <row r="6" spans="1:6" s="790" customFormat="1" ht="14.25" customHeight="1">
      <c r="A6" s="1057"/>
      <c r="B6" s="1057"/>
      <c r="C6" s="1057"/>
      <c r="D6" s="1057"/>
      <c r="E6" s="1057"/>
      <c r="F6" s="1057"/>
    </row>
    <row r="7" spans="1:6" s="790" customFormat="1" ht="30" customHeight="1">
      <c r="A7" s="1059" t="s">
        <v>1368</v>
      </c>
      <c r="B7" s="1059"/>
      <c r="C7" s="1059"/>
      <c r="D7" s="1059"/>
      <c r="E7" s="1059"/>
      <c r="F7" s="1059"/>
    </row>
    <row r="8" spans="1:6" s="790" customFormat="1" ht="29.25" customHeight="1">
      <c r="A8" s="1059" t="s">
        <v>1369</v>
      </c>
      <c r="B8" s="1059"/>
      <c r="C8" s="1059"/>
      <c r="D8" s="1059"/>
      <c r="E8" s="1059"/>
      <c r="F8" s="1059"/>
    </row>
    <row r="9" spans="1:6" s="790" customFormat="1">
      <c r="A9" s="1057"/>
      <c r="B9" s="1057"/>
      <c r="C9" s="1057"/>
      <c r="D9" s="1057"/>
      <c r="E9" s="1057"/>
      <c r="F9" s="1057"/>
    </row>
    <row r="10" spans="1:6" s="790" customFormat="1" ht="30.75" customHeight="1">
      <c r="A10" s="1059" t="s">
        <v>1370</v>
      </c>
      <c r="B10" s="1059"/>
      <c r="C10" s="1059"/>
      <c r="D10" s="1059"/>
      <c r="E10" s="1059"/>
      <c r="F10" s="1059"/>
    </row>
    <row r="11" spans="1:6" s="790" customFormat="1" ht="33" customHeight="1">
      <c r="A11" s="1059" t="s">
        <v>1371</v>
      </c>
      <c r="B11" s="1059"/>
      <c r="C11" s="1059"/>
      <c r="D11" s="1059"/>
      <c r="E11" s="1059"/>
      <c r="F11" s="1059"/>
    </row>
    <row r="12" spans="1:6" s="790" customFormat="1" ht="33.75" customHeight="1">
      <c r="A12" s="1059" t="s">
        <v>1372</v>
      </c>
      <c r="B12" s="1059"/>
      <c r="C12" s="1059"/>
      <c r="D12" s="1059"/>
      <c r="E12" s="1059"/>
      <c r="F12" s="1059"/>
    </row>
    <row r="13" spans="1:6" s="790" customFormat="1">
      <c r="A13" s="791"/>
    </row>
    <row r="14" spans="1:6" s="790" customFormat="1" ht="18" customHeight="1">
      <c r="A14" s="1059" t="s">
        <v>1373</v>
      </c>
      <c r="B14" s="1059"/>
      <c r="C14" s="1059"/>
      <c r="D14" s="1059"/>
      <c r="E14" s="1059"/>
      <c r="F14" s="1059"/>
    </row>
    <row r="15" spans="1:6" s="790" customFormat="1" ht="11.25" customHeight="1">
      <c r="A15" s="1057"/>
      <c r="B15" s="1057"/>
      <c r="C15" s="1057"/>
      <c r="D15" s="1057"/>
      <c r="E15" s="1057"/>
      <c r="F15" s="1057"/>
    </row>
    <row r="16" spans="1:6" s="790" customFormat="1" ht="18" customHeight="1">
      <c r="A16" s="1059" t="s">
        <v>1374</v>
      </c>
      <c r="B16" s="1059"/>
      <c r="C16" s="1059"/>
      <c r="D16" s="1059"/>
      <c r="E16" s="1059"/>
      <c r="F16" s="1059"/>
    </row>
    <row r="17" spans="1:6" s="790" customFormat="1" ht="11.25" customHeight="1">
      <c r="A17" s="1057"/>
      <c r="B17" s="1057"/>
      <c r="C17" s="1057"/>
      <c r="D17" s="1057"/>
      <c r="E17" s="1057"/>
      <c r="F17" s="1057"/>
    </row>
    <row r="18" spans="1:6" s="790" customFormat="1" ht="18" customHeight="1">
      <c r="A18" s="1059" t="s">
        <v>1375</v>
      </c>
      <c r="B18" s="1059"/>
      <c r="C18" s="1059"/>
      <c r="D18" s="1059"/>
      <c r="E18" s="1059"/>
      <c r="F18" s="1059"/>
    </row>
    <row r="19" spans="1:6" s="790" customFormat="1" ht="11.25" customHeight="1">
      <c r="A19" s="1057"/>
      <c r="B19" s="1057"/>
      <c r="C19" s="1057"/>
      <c r="D19" s="1057"/>
      <c r="E19" s="1057"/>
      <c r="F19" s="1057"/>
    </row>
    <row r="20" spans="1:6" s="790" customFormat="1" ht="18" customHeight="1">
      <c r="A20" s="1059" t="s">
        <v>1376</v>
      </c>
      <c r="B20" s="1059"/>
      <c r="C20" s="1059"/>
      <c r="D20" s="1059"/>
      <c r="E20" s="1059"/>
      <c r="F20" s="1059"/>
    </row>
    <row r="21" spans="1:6" s="790" customFormat="1" ht="11.25" customHeight="1">
      <c r="A21" s="1057"/>
      <c r="B21" s="1057"/>
      <c r="C21" s="1057"/>
      <c r="D21" s="1057"/>
      <c r="E21" s="1057"/>
      <c r="F21" s="1057"/>
    </row>
    <row r="22" spans="1:6" s="790" customFormat="1" ht="18" customHeight="1">
      <c r="A22" s="1059" t="s">
        <v>1377</v>
      </c>
      <c r="B22" s="1059"/>
      <c r="C22" s="1059"/>
      <c r="D22" s="1059"/>
      <c r="E22" s="1059"/>
      <c r="F22" s="1059"/>
    </row>
    <row r="23" spans="1:6" s="790" customFormat="1" ht="11.25" customHeight="1">
      <c r="A23" s="1057"/>
      <c r="B23" s="1057"/>
      <c r="C23" s="1057"/>
      <c r="D23" s="1057"/>
      <c r="E23" s="1057"/>
      <c r="F23" s="1057"/>
    </row>
    <row r="24" spans="1:6" s="790" customFormat="1" ht="45.75" customHeight="1">
      <c r="A24" s="1059" t="s">
        <v>1378</v>
      </c>
      <c r="B24" s="1059"/>
      <c r="C24" s="1059"/>
      <c r="D24" s="1059"/>
      <c r="E24" s="1059"/>
      <c r="F24" s="1059"/>
    </row>
    <row r="25" spans="1:6" s="790" customFormat="1" ht="11.25" customHeight="1">
      <c r="A25" s="1057"/>
      <c r="B25" s="1057"/>
      <c r="C25" s="1057"/>
      <c r="D25" s="1057"/>
      <c r="E25" s="1057"/>
      <c r="F25" s="1057"/>
    </row>
    <row r="26" spans="1:6" s="790" customFormat="1" ht="18" customHeight="1">
      <c r="A26" s="1059" t="s">
        <v>1379</v>
      </c>
      <c r="B26" s="1059"/>
      <c r="C26" s="1059"/>
      <c r="D26" s="1059"/>
      <c r="E26" s="1059"/>
      <c r="F26" s="1059"/>
    </row>
    <row r="27" spans="1:6" s="790" customFormat="1" ht="11.25" customHeight="1">
      <c r="A27" s="1057"/>
      <c r="B27" s="1057"/>
      <c r="C27" s="1057"/>
      <c r="D27" s="1057"/>
      <c r="E27" s="1057"/>
      <c r="F27" s="1057"/>
    </row>
    <row r="28" spans="1:6" s="790" customFormat="1" ht="18" customHeight="1">
      <c r="A28" s="1059" t="s">
        <v>1380</v>
      </c>
      <c r="B28" s="1059"/>
      <c r="C28" s="1059"/>
      <c r="D28" s="1059"/>
      <c r="E28" s="1059"/>
      <c r="F28" s="1059"/>
    </row>
    <row r="29" spans="1:6" s="790" customFormat="1" ht="11.25" customHeight="1">
      <c r="A29" s="1057"/>
      <c r="B29" s="1057"/>
      <c r="C29" s="1057"/>
      <c r="D29" s="1057"/>
      <c r="E29" s="1057"/>
      <c r="F29" s="1057"/>
    </row>
    <row r="30" spans="1:6" s="790" customFormat="1" ht="18" customHeight="1">
      <c r="A30" s="1059" t="s">
        <v>1381</v>
      </c>
      <c r="B30" s="1059"/>
      <c r="C30" s="1059"/>
      <c r="D30" s="1059"/>
      <c r="E30" s="1059"/>
      <c r="F30" s="1059"/>
    </row>
    <row r="31" spans="1:6" s="790" customFormat="1" ht="11.25" customHeight="1">
      <c r="A31" s="1057"/>
      <c r="B31" s="1057"/>
      <c r="C31" s="1057"/>
      <c r="D31" s="1057"/>
      <c r="E31" s="1057"/>
      <c r="F31" s="1057"/>
    </row>
    <row r="32" spans="1:6" s="790" customFormat="1" ht="18" customHeight="1">
      <c r="A32" s="1059" t="s">
        <v>1382</v>
      </c>
      <c r="B32" s="1059"/>
      <c r="C32" s="1059"/>
      <c r="D32" s="1059"/>
      <c r="E32" s="1059"/>
      <c r="F32" s="1059"/>
    </row>
    <row r="33" spans="1:6" s="790" customFormat="1" ht="11.25" customHeight="1">
      <c r="A33" s="1057"/>
      <c r="B33" s="1057"/>
      <c r="C33" s="1057"/>
      <c r="D33" s="1057"/>
      <c r="E33" s="1057"/>
      <c r="F33" s="1057"/>
    </row>
    <row r="34" spans="1:6" s="790" customFormat="1" ht="18" customHeight="1">
      <c r="A34" s="1059" t="s">
        <v>1383</v>
      </c>
      <c r="B34" s="1059"/>
      <c r="C34" s="1059"/>
      <c r="D34" s="1059"/>
      <c r="E34" s="1059"/>
      <c r="F34" s="1059"/>
    </row>
    <row r="35" spans="1:6" s="790" customFormat="1" ht="11.25" customHeight="1">
      <c r="A35" s="1057"/>
      <c r="B35" s="1057"/>
      <c r="C35" s="1057"/>
      <c r="D35" s="1057"/>
      <c r="E35" s="1057"/>
      <c r="F35" s="1057"/>
    </row>
    <row r="36" spans="1:6" s="790" customFormat="1" ht="33" customHeight="1">
      <c r="A36" s="1059" t="s">
        <v>1384</v>
      </c>
      <c r="B36" s="1059"/>
      <c r="C36" s="1059"/>
      <c r="D36" s="1059"/>
      <c r="E36" s="1059"/>
      <c r="F36" s="1059"/>
    </row>
    <row r="37" spans="1:6" s="790" customFormat="1" ht="11.25" customHeight="1">
      <c r="A37" s="1057"/>
      <c r="B37" s="1057"/>
      <c r="C37" s="1057"/>
      <c r="D37" s="1057"/>
      <c r="E37" s="1057"/>
      <c r="F37" s="1057"/>
    </row>
    <row r="38" spans="1:6" s="790" customFormat="1" ht="30.75" customHeight="1">
      <c r="A38" s="1059" t="s">
        <v>1385</v>
      </c>
      <c r="B38" s="1059"/>
      <c r="C38" s="1059"/>
      <c r="D38" s="1059"/>
      <c r="E38" s="1059"/>
      <c r="F38" s="1059"/>
    </row>
    <row r="39" spans="1:6" s="790" customFormat="1" ht="11.25" customHeight="1">
      <c r="A39" s="1057"/>
      <c r="B39" s="1057"/>
      <c r="C39" s="1057"/>
      <c r="D39" s="1057"/>
      <c r="E39" s="1057"/>
      <c r="F39" s="1057"/>
    </row>
    <row r="40" spans="1:6" s="790" customFormat="1" ht="31.5" customHeight="1">
      <c r="A40" s="1060" t="s">
        <v>1386</v>
      </c>
      <c r="B40" s="1060"/>
      <c r="C40" s="1060"/>
      <c r="D40" s="1060"/>
      <c r="E40" s="1060"/>
      <c r="F40" s="1060"/>
    </row>
    <row r="41" spans="1:6" s="790" customFormat="1" ht="21" customHeight="1">
      <c r="A41" s="980"/>
      <c r="B41" s="980"/>
      <c r="C41" s="980"/>
      <c r="D41" s="980"/>
      <c r="E41" s="1058" t="s">
        <v>454</v>
      </c>
      <c r="F41" s="1058"/>
    </row>
    <row r="42" spans="1:6" ht="18" customHeight="1">
      <c r="A42" s="977"/>
      <c r="B42" s="981" t="s">
        <v>1387</v>
      </c>
      <c r="C42" s="978" t="s">
        <v>1388</v>
      </c>
      <c r="D42" s="978" t="s">
        <v>1389</v>
      </c>
      <c r="E42" s="979" t="s">
        <v>1390</v>
      </c>
      <c r="F42" s="979" t="s">
        <v>671</v>
      </c>
    </row>
    <row r="43" spans="1:6">
      <c r="A43" s="792"/>
      <c r="B43" s="793"/>
      <c r="C43" s="794"/>
      <c r="D43" s="795"/>
      <c r="E43" s="796"/>
      <c r="F43" s="796"/>
    </row>
    <row r="44" spans="1:6" ht="24" customHeight="1">
      <c r="A44" s="797" t="s">
        <v>1391</v>
      </c>
      <c r="B44" s="798" t="s">
        <v>1392</v>
      </c>
      <c r="C44" s="799"/>
      <c r="D44" s="799"/>
      <c r="E44" s="800"/>
      <c r="F44" s="801"/>
    </row>
    <row r="45" spans="1:6">
      <c r="A45" s="802"/>
      <c r="B45" s="803"/>
      <c r="C45" s="804"/>
      <c r="D45" s="805"/>
      <c r="E45" s="806"/>
      <c r="F45" s="807"/>
    </row>
    <row r="46" spans="1:6" ht="128.25">
      <c r="A46" s="802" t="s">
        <v>1393</v>
      </c>
      <c r="B46" s="808" t="s">
        <v>1394</v>
      </c>
      <c r="C46" s="809"/>
      <c r="D46" s="810"/>
      <c r="E46" s="811"/>
      <c r="F46" s="812"/>
    </row>
    <row r="47" spans="1:6">
      <c r="A47" s="802"/>
      <c r="B47" s="813" t="s">
        <v>1395</v>
      </c>
      <c r="C47" s="814"/>
      <c r="D47" s="815"/>
      <c r="E47" s="807"/>
      <c r="F47" s="816"/>
    </row>
    <row r="48" spans="1:6">
      <c r="A48" s="817"/>
      <c r="B48" s="813" t="s">
        <v>1396</v>
      </c>
      <c r="C48" s="814" t="s">
        <v>217</v>
      </c>
      <c r="D48" s="818">
        <v>185</v>
      </c>
      <c r="E48" s="807"/>
      <c r="F48" s="816"/>
    </row>
    <row r="49" spans="1:6">
      <c r="A49" s="817"/>
      <c r="B49" s="813" t="s">
        <v>1397</v>
      </c>
      <c r="C49" s="814" t="s">
        <v>217</v>
      </c>
      <c r="D49" s="818">
        <v>26</v>
      </c>
      <c r="E49" s="807"/>
      <c r="F49" s="816"/>
    </row>
    <row r="50" spans="1:6">
      <c r="A50" s="817"/>
      <c r="B50" s="813" t="s">
        <v>1398</v>
      </c>
      <c r="C50" s="814" t="s">
        <v>217</v>
      </c>
      <c r="D50" s="818">
        <v>3</v>
      </c>
      <c r="E50" s="807"/>
      <c r="F50" s="816"/>
    </row>
    <row r="51" spans="1:6">
      <c r="A51" s="817"/>
      <c r="B51" s="813" t="s">
        <v>1399</v>
      </c>
      <c r="C51" s="814" t="s">
        <v>217</v>
      </c>
      <c r="D51" s="818">
        <v>56</v>
      </c>
      <c r="E51" s="807"/>
      <c r="F51" s="816"/>
    </row>
    <row r="52" spans="1:6">
      <c r="A52" s="817"/>
      <c r="B52" s="819" t="s">
        <v>1400</v>
      </c>
      <c r="C52" s="820" t="s">
        <v>217</v>
      </c>
      <c r="D52" s="821">
        <v>43</v>
      </c>
      <c r="E52" s="822"/>
      <c r="F52" s="823"/>
    </row>
    <row r="53" spans="1:6">
      <c r="A53" s="802"/>
      <c r="B53" s="803"/>
      <c r="C53" s="814"/>
      <c r="D53" s="805"/>
      <c r="E53" s="807"/>
      <c r="F53" s="807"/>
    </row>
    <row r="54" spans="1:6" ht="71.25">
      <c r="A54" s="824" t="s">
        <v>1401</v>
      </c>
      <c r="B54" s="825" t="s">
        <v>1402</v>
      </c>
      <c r="C54" s="826"/>
      <c r="D54" s="827"/>
      <c r="E54" s="812"/>
      <c r="F54" s="812"/>
    </row>
    <row r="55" spans="1:6" ht="15" customHeight="1">
      <c r="A55" s="802"/>
      <c r="B55" s="828" t="s">
        <v>1403</v>
      </c>
      <c r="C55" s="829"/>
      <c r="D55" s="830"/>
      <c r="E55" s="816"/>
      <c r="F55" s="816"/>
    </row>
    <row r="56" spans="1:6" ht="15" customHeight="1">
      <c r="A56" s="802"/>
      <c r="B56" s="831" t="s">
        <v>1404</v>
      </c>
      <c r="C56" s="832" t="s">
        <v>465</v>
      </c>
      <c r="D56" s="833">
        <v>14</v>
      </c>
      <c r="E56" s="816"/>
      <c r="F56" s="816"/>
    </row>
    <row r="57" spans="1:6" ht="15" customHeight="1">
      <c r="A57" s="802"/>
      <c r="B57" s="834" t="s">
        <v>1405</v>
      </c>
      <c r="C57" s="835" t="s">
        <v>465</v>
      </c>
      <c r="D57" s="836">
        <v>4</v>
      </c>
      <c r="E57" s="823"/>
      <c r="F57" s="823"/>
    </row>
    <row r="58" spans="1:6" ht="15" customHeight="1">
      <c r="A58" s="802"/>
      <c r="B58" s="837"/>
      <c r="C58" s="838"/>
      <c r="D58" s="839"/>
      <c r="E58" s="807"/>
      <c r="F58" s="807"/>
    </row>
    <row r="59" spans="1:6" ht="44.25" customHeight="1">
      <c r="A59" s="824" t="s">
        <v>1406</v>
      </c>
      <c r="B59" s="825" t="s">
        <v>1407</v>
      </c>
      <c r="C59" s="826"/>
      <c r="D59" s="827"/>
      <c r="E59" s="812"/>
      <c r="F59" s="812"/>
    </row>
    <row r="60" spans="1:6" ht="15" customHeight="1">
      <c r="A60" s="802"/>
      <c r="B60" s="828" t="s">
        <v>1403</v>
      </c>
      <c r="C60" s="829"/>
      <c r="D60" s="830"/>
      <c r="E60" s="816"/>
      <c r="F60" s="816"/>
    </row>
    <row r="61" spans="1:6" ht="15" customHeight="1">
      <c r="A61" s="802"/>
      <c r="B61" s="831" t="s">
        <v>1404</v>
      </c>
      <c r="C61" s="832" t="s">
        <v>465</v>
      </c>
      <c r="D61" s="833">
        <v>1</v>
      </c>
      <c r="E61" s="816"/>
      <c r="F61" s="816"/>
    </row>
    <row r="62" spans="1:6" ht="15" customHeight="1">
      <c r="A62" s="802"/>
      <c r="B62" s="831" t="s">
        <v>1405</v>
      </c>
      <c r="C62" s="832" t="s">
        <v>465</v>
      </c>
      <c r="D62" s="833">
        <v>1</v>
      </c>
      <c r="E62" s="816"/>
      <c r="F62" s="816"/>
    </row>
    <row r="63" spans="1:6" ht="15" customHeight="1">
      <c r="A63" s="802"/>
      <c r="B63" s="834" t="s">
        <v>1408</v>
      </c>
      <c r="C63" s="835" t="s">
        <v>465</v>
      </c>
      <c r="D63" s="836">
        <v>3</v>
      </c>
      <c r="E63" s="823"/>
      <c r="F63" s="823"/>
    </row>
    <row r="64" spans="1:6" ht="15" customHeight="1">
      <c r="A64" s="840"/>
      <c r="B64" s="837"/>
      <c r="C64" s="841"/>
      <c r="D64" s="839"/>
      <c r="E64" s="807"/>
      <c r="F64" s="807"/>
    </row>
    <row r="65" spans="1:6" ht="44.25" customHeight="1">
      <c r="A65" s="824" t="s">
        <v>1409</v>
      </c>
      <c r="B65" s="842" t="s">
        <v>1410</v>
      </c>
      <c r="C65" s="843"/>
      <c r="D65" s="844"/>
      <c r="E65" s="845"/>
      <c r="F65" s="845"/>
    </row>
    <row r="66" spans="1:6" ht="15" customHeight="1">
      <c r="A66" s="846"/>
      <c r="B66" s="847" t="s">
        <v>1403</v>
      </c>
      <c r="C66" s="848"/>
      <c r="D66" s="849"/>
      <c r="E66" s="850"/>
      <c r="F66" s="850"/>
    </row>
    <row r="67" spans="1:6" ht="15" customHeight="1">
      <c r="A67" s="846"/>
      <c r="B67" s="851" t="s">
        <v>1404</v>
      </c>
      <c r="C67" s="852" t="s">
        <v>465</v>
      </c>
      <c r="D67" s="853">
        <v>2</v>
      </c>
      <c r="E67" s="854"/>
      <c r="F67" s="854"/>
    </row>
    <row r="68" spans="1:6" ht="15" customHeight="1">
      <c r="A68" s="846"/>
      <c r="B68" s="855"/>
      <c r="C68" s="856"/>
      <c r="D68" s="857"/>
      <c r="E68" s="858"/>
      <c r="F68" s="858"/>
    </row>
    <row r="69" spans="1:6" ht="31.5" customHeight="1">
      <c r="A69" s="824" t="s">
        <v>1411</v>
      </c>
      <c r="B69" s="842" t="s">
        <v>1412</v>
      </c>
      <c r="C69" s="843"/>
      <c r="D69" s="844"/>
      <c r="E69" s="845"/>
      <c r="F69" s="845"/>
    </row>
    <row r="70" spans="1:6" ht="15" customHeight="1">
      <c r="A70" s="846"/>
      <c r="B70" s="847" t="s">
        <v>1403</v>
      </c>
      <c r="C70" s="848"/>
      <c r="D70" s="849"/>
      <c r="E70" s="850"/>
      <c r="F70" s="850"/>
    </row>
    <row r="71" spans="1:6" ht="15" customHeight="1">
      <c r="A71" s="846"/>
      <c r="B71" s="851" t="s">
        <v>1404</v>
      </c>
      <c r="C71" s="852" t="s">
        <v>465</v>
      </c>
      <c r="D71" s="853">
        <v>5</v>
      </c>
      <c r="E71" s="854"/>
      <c r="F71" s="854"/>
    </row>
    <row r="72" spans="1:6">
      <c r="A72" s="859"/>
      <c r="B72" s="859"/>
      <c r="C72" s="859"/>
      <c r="D72" s="859"/>
      <c r="E72" s="859"/>
      <c r="F72" s="859"/>
    </row>
    <row r="73" spans="1:6" ht="57">
      <c r="A73" s="824" t="s">
        <v>1413</v>
      </c>
      <c r="B73" s="808" t="s">
        <v>1414</v>
      </c>
      <c r="C73" s="860"/>
      <c r="D73" s="827"/>
      <c r="E73" s="812"/>
      <c r="F73" s="812"/>
    </row>
    <row r="74" spans="1:6">
      <c r="A74" s="802"/>
      <c r="B74" s="819" t="s">
        <v>1415</v>
      </c>
      <c r="C74" s="861" t="s">
        <v>217</v>
      </c>
      <c r="D74" s="862">
        <f>SUM(D48:D52)</f>
        <v>313</v>
      </c>
      <c r="E74" s="863"/>
      <c r="F74" s="823"/>
    </row>
    <row r="75" spans="1:6">
      <c r="A75" s="802"/>
      <c r="B75" s="864"/>
      <c r="C75" s="804"/>
      <c r="D75" s="839"/>
      <c r="E75" s="807"/>
      <c r="F75" s="807"/>
    </row>
    <row r="76" spans="1:6" ht="85.5">
      <c r="A76" s="824" t="s">
        <v>1416</v>
      </c>
      <c r="B76" s="808" t="s">
        <v>1417</v>
      </c>
      <c r="C76" s="860"/>
      <c r="D76" s="827"/>
      <c r="E76" s="812"/>
      <c r="F76" s="812"/>
    </row>
    <row r="77" spans="1:6">
      <c r="A77" s="802"/>
      <c r="B77" s="819" t="s">
        <v>1415</v>
      </c>
      <c r="C77" s="861" t="s">
        <v>217</v>
      </c>
      <c r="D77" s="862">
        <f>D74</f>
        <v>313</v>
      </c>
      <c r="E77" s="863"/>
      <c r="F77" s="823"/>
    </row>
    <row r="78" spans="1:6">
      <c r="A78" s="802"/>
      <c r="B78" s="864"/>
      <c r="C78" s="814"/>
      <c r="D78" s="839"/>
      <c r="E78" s="807"/>
      <c r="F78" s="807"/>
    </row>
    <row r="79" spans="1:6" ht="24" customHeight="1">
      <c r="A79" s="865"/>
      <c r="B79" s="798" t="s">
        <v>1418</v>
      </c>
      <c r="C79" s="866"/>
      <c r="D79" s="867"/>
      <c r="E79" s="866"/>
      <c r="F79" s="868"/>
    </row>
    <row r="80" spans="1:6">
      <c r="A80" s="869"/>
      <c r="B80" s="870"/>
      <c r="C80" s="871"/>
      <c r="D80" s="872"/>
      <c r="E80" s="873"/>
      <c r="F80" s="874"/>
    </row>
    <row r="81" spans="1:6" ht="24" customHeight="1">
      <c r="A81" s="797" t="s">
        <v>1419</v>
      </c>
      <c r="B81" s="798" t="s">
        <v>1420</v>
      </c>
      <c r="C81" s="875"/>
      <c r="D81" s="875"/>
      <c r="E81" s="876"/>
      <c r="F81" s="877"/>
    </row>
    <row r="82" spans="1:6">
      <c r="A82" s="824"/>
      <c r="B82" s="878"/>
      <c r="C82" s="879"/>
      <c r="D82" s="879"/>
      <c r="E82" s="880"/>
      <c r="F82" s="880"/>
    </row>
    <row r="83" spans="1:6" ht="71.25">
      <c r="A83" s="802" t="s">
        <v>1421</v>
      </c>
      <c r="B83" s="808" t="s">
        <v>1422</v>
      </c>
      <c r="C83" s="881"/>
      <c r="D83" s="882"/>
      <c r="E83" s="883"/>
      <c r="F83" s="883"/>
    </row>
    <row r="84" spans="1:6">
      <c r="A84" s="802"/>
      <c r="B84" s="813" t="s">
        <v>1415</v>
      </c>
      <c r="C84" s="884"/>
      <c r="D84" s="885"/>
      <c r="E84" s="886"/>
      <c r="F84" s="886"/>
    </row>
    <row r="85" spans="1:6">
      <c r="A85" s="802"/>
      <c r="B85" s="813" t="s">
        <v>1423</v>
      </c>
      <c r="C85" s="804" t="s">
        <v>217</v>
      </c>
      <c r="D85" s="830">
        <v>32</v>
      </c>
      <c r="E85" s="807"/>
      <c r="F85" s="816"/>
    </row>
    <row r="86" spans="1:6">
      <c r="A86" s="802"/>
      <c r="B86" s="813" t="s">
        <v>1424</v>
      </c>
      <c r="C86" s="804" t="s">
        <v>217</v>
      </c>
      <c r="D86" s="830">
        <v>15</v>
      </c>
      <c r="E86" s="807"/>
      <c r="F86" s="816"/>
    </row>
    <row r="87" spans="1:6">
      <c r="A87" s="802"/>
      <c r="B87" s="813" t="s">
        <v>1425</v>
      </c>
      <c r="C87" s="804" t="s">
        <v>217</v>
      </c>
      <c r="D87" s="830">
        <v>37</v>
      </c>
      <c r="E87" s="807"/>
      <c r="F87" s="816"/>
    </row>
    <row r="88" spans="1:6">
      <c r="A88" s="802"/>
      <c r="B88" s="813" t="s">
        <v>1426</v>
      </c>
      <c r="C88" s="804" t="s">
        <v>217</v>
      </c>
      <c r="D88" s="830">
        <v>24</v>
      </c>
      <c r="E88" s="807"/>
      <c r="F88" s="816"/>
    </row>
    <row r="89" spans="1:6">
      <c r="A89" s="802"/>
      <c r="B89" s="813" t="s">
        <v>1427</v>
      </c>
      <c r="C89" s="804" t="s">
        <v>217</v>
      </c>
      <c r="D89" s="830">
        <v>20</v>
      </c>
      <c r="E89" s="807"/>
      <c r="F89" s="816"/>
    </row>
    <row r="90" spans="1:6">
      <c r="A90" s="802"/>
      <c r="B90" s="819" t="s">
        <v>1428</v>
      </c>
      <c r="C90" s="887" t="s">
        <v>217</v>
      </c>
      <c r="D90" s="862">
        <v>3</v>
      </c>
      <c r="E90" s="822"/>
      <c r="F90" s="823"/>
    </row>
    <row r="91" spans="1:6">
      <c r="A91" s="802"/>
      <c r="B91" s="803"/>
      <c r="C91" s="804"/>
      <c r="D91" s="839"/>
      <c r="E91" s="888"/>
      <c r="F91" s="807"/>
    </row>
    <row r="92" spans="1:6" ht="42.75">
      <c r="A92" s="802" t="s">
        <v>1429</v>
      </c>
      <c r="B92" s="889" t="s">
        <v>1430</v>
      </c>
      <c r="C92" s="890"/>
      <c r="D92" s="827"/>
      <c r="E92" s="812"/>
      <c r="F92" s="812"/>
    </row>
    <row r="93" spans="1:6">
      <c r="A93" s="802"/>
      <c r="B93" s="891" t="s">
        <v>1403</v>
      </c>
      <c r="C93" s="892"/>
      <c r="D93" s="830"/>
      <c r="E93" s="816"/>
      <c r="F93" s="816"/>
    </row>
    <row r="94" spans="1:6">
      <c r="A94" s="802"/>
      <c r="B94" s="893" t="s">
        <v>1431</v>
      </c>
      <c r="C94" s="894" t="s">
        <v>465</v>
      </c>
      <c r="D94" s="862">
        <v>2</v>
      </c>
      <c r="E94" s="823"/>
      <c r="F94" s="823"/>
    </row>
    <row r="95" spans="1:6">
      <c r="A95" s="802"/>
      <c r="B95" s="803"/>
      <c r="C95" s="804"/>
      <c r="D95" s="839"/>
      <c r="E95" s="807"/>
      <c r="F95" s="807"/>
    </row>
    <row r="96" spans="1:6" ht="42.75">
      <c r="A96" s="824" t="s">
        <v>1432</v>
      </c>
      <c r="B96" s="895" t="s">
        <v>1433</v>
      </c>
      <c r="C96" s="860"/>
      <c r="D96" s="827"/>
      <c r="E96" s="812"/>
      <c r="F96" s="812"/>
    </row>
    <row r="97" spans="1:6">
      <c r="A97" s="802"/>
      <c r="B97" s="896" t="s">
        <v>1415</v>
      </c>
      <c r="C97" s="861" t="s">
        <v>217</v>
      </c>
      <c r="D97" s="862">
        <f>SUM(D83:D90)</f>
        <v>131</v>
      </c>
      <c r="E97" s="863"/>
      <c r="F97" s="823"/>
    </row>
    <row r="98" spans="1:6">
      <c r="A98" s="802"/>
      <c r="B98" s="803"/>
      <c r="C98" s="804"/>
      <c r="D98" s="839"/>
      <c r="E98" s="888"/>
      <c r="F98" s="807"/>
    </row>
    <row r="99" spans="1:6" ht="59.25" customHeight="1">
      <c r="A99" s="824" t="s">
        <v>1434</v>
      </c>
      <c r="B99" s="897" t="s">
        <v>1435</v>
      </c>
      <c r="C99" s="898"/>
      <c r="D99" s="827"/>
      <c r="E99" s="812"/>
      <c r="F99" s="812"/>
    </row>
    <row r="100" spans="1:6">
      <c r="A100" s="802"/>
      <c r="B100" s="899" t="s">
        <v>1403</v>
      </c>
      <c r="C100" s="900" t="s">
        <v>465</v>
      </c>
      <c r="D100" s="862">
        <v>3</v>
      </c>
      <c r="E100" s="863"/>
      <c r="F100" s="823"/>
    </row>
    <row r="101" spans="1:6">
      <c r="A101" s="901"/>
      <c r="B101" s="902"/>
      <c r="C101" s="820"/>
      <c r="D101" s="903"/>
      <c r="E101" s="904"/>
      <c r="F101" s="822"/>
    </row>
    <row r="102" spans="1:6" ht="24" customHeight="1">
      <c r="A102" s="865"/>
      <c r="B102" s="798" t="s">
        <v>1436</v>
      </c>
      <c r="C102" s="866"/>
      <c r="D102" s="867"/>
      <c r="E102" s="905"/>
      <c r="F102" s="906"/>
    </row>
    <row r="103" spans="1:6">
      <c r="A103" s="869"/>
      <c r="B103" s="907"/>
      <c r="C103" s="871"/>
      <c r="D103" s="872"/>
      <c r="E103" s="873"/>
      <c r="F103" s="873"/>
    </row>
    <row r="104" spans="1:6" ht="15">
      <c r="A104" s="908" t="s">
        <v>1437</v>
      </c>
      <c r="B104" s="909" t="s">
        <v>1438</v>
      </c>
      <c r="C104" s="909"/>
      <c r="D104" s="909"/>
      <c r="E104" s="909"/>
      <c r="F104" s="910"/>
    </row>
    <row r="105" spans="1:6">
      <c r="A105" s="846"/>
      <c r="B105" s="855"/>
      <c r="C105" s="856"/>
      <c r="D105" s="857"/>
      <c r="E105" s="858"/>
      <c r="F105" s="858"/>
    </row>
    <row r="106" spans="1:6" ht="114">
      <c r="A106" s="846" t="s">
        <v>1439</v>
      </c>
      <c r="B106" s="911" t="s">
        <v>1440</v>
      </c>
      <c r="C106" s="843"/>
      <c r="D106" s="844"/>
      <c r="E106" s="845"/>
      <c r="F106" s="845"/>
    </row>
    <row r="107" spans="1:6">
      <c r="A107" s="846"/>
      <c r="B107" s="912" t="s">
        <v>1415</v>
      </c>
      <c r="C107" s="848"/>
      <c r="D107" s="849"/>
      <c r="E107" s="850"/>
      <c r="F107" s="850"/>
    </row>
    <row r="108" spans="1:6">
      <c r="A108" s="846"/>
      <c r="B108" s="913" t="s">
        <v>1441</v>
      </c>
      <c r="C108" s="852" t="s">
        <v>217</v>
      </c>
      <c r="D108" s="853">
        <v>2</v>
      </c>
      <c r="E108" s="854"/>
      <c r="F108" s="854"/>
    </row>
    <row r="109" spans="1:6">
      <c r="A109" s="846"/>
      <c r="B109" s="855"/>
      <c r="C109" s="856"/>
      <c r="D109" s="857"/>
      <c r="E109" s="858"/>
      <c r="F109" s="858"/>
    </row>
    <row r="110" spans="1:6" ht="199.5">
      <c r="A110" s="846" t="s">
        <v>1442</v>
      </c>
      <c r="B110" s="842" t="s">
        <v>1443</v>
      </c>
      <c r="C110" s="843"/>
      <c r="D110" s="844"/>
      <c r="E110" s="845"/>
      <c r="F110" s="845"/>
    </row>
    <row r="111" spans="1:6">
      <c r="A111" s="846"/>
      <c r="B111" s="847" t="s">
        <v>1415</v>
      </c>
      <c r="C111" s="848"/>
      <c r="D111" s="849"/>
      <c r="E111" s="850"/>
      <c r="F111" s="850"/>
    </row>
    <row r="112" spans="1:6" ht="15">
      <c r="A112" s="846"/>
      <c r="B112" s="851" t="s">
        <v>1444</v>
      </c>
      <c r="C112" s="852" t="s">
        <v>217</v>
      </c>
      <c r="D112" s="853">
        <v>40</v>
      </c>
      <c r="E112" s="854"/>
      <c r="F112" s="854"/>
    </row>
    <row r="113" spans="1:6">
      <c r="A113" s="846"/>
      <c r="B113" s="855"/>
      <c r="C113" s="856"/>
      <c r="D113" s="857"/>
      <c r="E113" s="858"/>
      <c r="F113" s="858"/>
    </row>
    <row r="114" spans="1:6" ht="104.25" customHeight="1">
      <c r="A114" s="846" t="s">
        <v>1445</v>
      </c>
      <c r="B114" s="842" t="s">
        <v>1446</v>
      </c>
      <c r="C114" s="843"/>
      <c r="D114" s="844"/>
      <c r="E114" s="845"/>
      <c r="F114" s="845"/>
    </row>
    <row r="115" spans="1:6">
      <c r="A115" s="846"/>
      <c r="B115" s="851" t="s">
        <v>1403</v>
      </c>
      <c r="C115" s="852" t="s">
        <v>465</v>
      </c>
      <c r="D115" s="853">
        <v>1</v>
      </c>
      <c r="E115" s="854"/>
      <c r="F115" s="854"/>
    </row>
    <row r="116" spans="1:6">
      <c r="A116" s="846"/>
      <c r="B116" s="855"/>
      <c r="C116" s="856"/>
      <c r="D116" s="857"/>
      <c r="E116" s="858"/>
      <c r="F116" s="858"/>
    </row>
    <row r="117" spans="1:6" ht="73.5" customHeight="1">
      <c r="A117" s="846" t="s">
        <v>1447</v>
      </c>
      <c r="B117" s="842" t="s">
        <v>1448</v>
      </c>
      <c r="C117" s="843"/>
      <c r="D117" s="844"/>
      <c r="E117" s="845"/>
      <c r="F117" s="845"/>
    </row>
    <row r="118" spans="1:6">
      <c r="A118" s="846"/>
      <c r="B118" s="851" t="s">
        <v>1415</v>
      </c>
      <c r="C118" s="852" t="s">
        <v>465</v>
      </c>
      <c r="D118" s="853">
        <f>D108+D112</f>
        <v>42</v>
      </c>
      <c r="E118" s="854"/>
      <c r="F118" s="854"/>
    </row>
    <row r="119" spans="1:6">
      <c r="A119" s="846"/>
      <c r="B119" s="855"/>
      <c r="C119" s="856"/>
      <c r="D119" s="857"/>
      <c r="E119" s="858"/>
      <c r="F119" s="858"/>
    </row>
    <row r="120" spans="1:6" ht="15">
      <c r="A120" s="908"/>
      <c r="B120" s="909" t="s">
        <v>1449</v>
      </c>
      <c r="C120" s="909"/>
      <c r="D120" s="909"/>
      <c r="E120" s="909"/>
      <c r="F120" s="914"/>
    </row>
    <row r="121" spans="1:6">
      <c r="A121" s="869"/>
      <c r="B121" s="907"/>
      <c r="C121" s="871"/>
      <c r="D121" s="872"/>
      <c r="E121" s="873"/>
      <c r="F121" s="873"/>
    </row>
    <row r="122" spans="1:6" ht="24" customHeight="1">
      <c r="A122" s="915" t="s">
        <v>1450</v>
      </c>
      <c r="B122" s="798" t="s">
        <v>1451</v>
      </c>
      <c r="C122" s="799"/>
      <c r="D122" s="799"/>
      <c r="E122" s="916"/>
      <c r="F122" s="917"/>
    </row>
    <row r="123" spans="1:6">
      <c r="A123" s="802"/>
      <c r="B123" s="803"/>
      <c r="C123" s="804"/>
      <c r="D123" s="839"/>
      <c r="E123" s="888"/>
      <c r="F123" s="807"/>
    </row>
    <row r="124" spans="1:6" ht="175.5" customHeight="1">
      <c r="A124" s="846" t="s">
        <v>1452</v>
      </c>
      <c r="B124" s="842" t="s">
        <v>1453</v>
      </c>
      <c r="C124" s="843"/>
      <c r="D124" s="844"/>
      <c r="E124" s="845"/>
      <c r="F124" s="845"/>
    </row>
    <row r="125" spans="1:6">
      <c r="A125" s="846"/>
      <c r="B125" s="851" t="s">
        <v>1454</v>
      </c>
      <c r="C125" s="852" t="s">
        <v>463</v>
      </c>
      <c r="D125" s="853">
        <v>4</v>
      </c>
      <c r="E125" s="854"/>
      <c r="F125" s="854"/>
    </row>
    <row r="126" spans="1:6">
      <c r="A126" s="846"/>
      <c r="B126" s="855"/>
      <c r="C126" s="856"/>
      <c r="D126" s="857"/>
      <c r="E126" s="858"/>
      <c r="F126" s="858"/>
    </row>
    <row r="127" spans="1:6" ht="142.5">
      <c r="A127" s="846" t="s">
        <v>1455</v>
      </c>
      <c r="B127" s="842" t="s">
        <v>1456</v>
      </c>
      <c r="C127" s="843"/>
      <c r="D127" s="844"/>
      <c r="E127" s="845"/>
      <c r="F127" s="845"/>
    </row>
    <row r="128" spans="1:6">
      <c r="A128" s="846"/>
      <c r="B128" s="851" t="s">
        <v>1454</v>
      </c>
      <c r="C128" s="852" t="s">
        <v>463</v>
      </c>
      <c r="D128" s="853">
        <v>6</v>
      </c>
      <c r="E128" s="854"/>
      <c r="F128" s="854"/>
    </row>
    <row r="129" spans="1:6">
      <c r="A129" s="846"/>
      <c r="B129" s="855"/>
      <c r="C129" s="856"/>
      <c r="D129" s="857"/>
      <c r="E129" s="858"/>
      <c r="F129" s="858"/>
    </row>
    <row r="130" spans="1:6" ht="142.5">
      <c r="A130" s="846" t="s">
        <v>1457</v>
      </c>
      <c r="B130" s="842" t="s">
        <v>1458</v>
      </c>
      <c r="C130" s="843"/>
      <c r="D130" s="844"/>
      <c r="E130" s="845"/>
      <c r="F130" s="845"/>
    </row>
    <row r="131" spans="1:6">
      <c r="A131" s="846"/>
      <c r="B131" s="851" t="s">
        <v>1454</v>
      </c>
      <c r="C131" s="852" t="s">
        <v>463</v>
      </c>
      <c r="D131" s="853">
        <v>4</v>
      </c>
      <c r="E131" s="854"/>
      <c r="F131" s="854"/>
    </row>
    <row r="132" spans="1:6" ht="14.25" customHeight="1">
      <c r="A132" s="846"/>
      <c r="B132" s="855"/>
      <c r="C132" s="856"/>
      <c r="D132" s="857"/>
      <c r="E132" s="858"/>
      <c r="F132" s="858"/>
    </row>
    <row r="133" spans="1:6" ht="129" customHeight="1">
      <c r="A133" s="846" t="s">
        <v>1459</v>
      </c>
      <c r="B133" s="842" t="s">
        <v>1460</v>
      </c>
      <c r="C133" s="843"/>
      <c r="D133" s="844"/>
      <c r="E133" s="845"/>
      <c r="F133" s="845"/>
    </row>
    <row r="134" spans="1:6">
      <c r="A134" s="846"/>
      <c r="B134" s="851" t="s">
        <v>1454</v>
      </c>
      <c r="C134" s="852" t="s">
        <v>463</v>
      </c>
      <c r="D134" s="853">
        <v>2</v>
      </c>
      <c r="E134" s="854"/>
      <c r="F134" s="854"/>
    </row>
    <row r="135" spans="1:6">
      <c r="A135" s="846"/>
      <c r="B135" s="855"/>
      <c r="C135" s="856"/>
      <c r="D135" s="857"/>
      <c r="E135" s="858"/>
      <c r="F135" s="858"/>
    </row>
    <row r="136" spans="1:6" ht="142.5">
      <c r="A136" s="846" t="s">
        <v>1461</v>
      </c>
      <c r="B136" s="842" t="s">
        <v>1530</v>
      </c>
      <c r="C136" s="843"/>
      <c r="D136" s="844"/>
      <c r="E136" s="845"/>
      <c r="F136" s="845"/>
    </row>
    <row r="137" spans="1:6">
      <c r="A137" s="846"/>
      <c r="B137" s="851" t="s">
        <v>1454</v>
      </c>
      <c r="C137" s="852" t="s">
        <v>463</v>
      </c>
      <c r="D137" s="853">
        <v>9</v>
      </c>
      <c r="E137" s="854"/>
      <c r="F137" s="854"/>
    </row>
    <row r="138" spans="1:6">
      <c r="A138" s="846"/>
      <c r="B138" s="855"/>
      <c r="C138" s="856"/>
      <c r="D138" s="857"/>
      <c r="E138" s="858"/>
      <c r="F138" s="858"/>
    </row>
    <row r="139" spans="1:6" ht="99.75">
      <c r="A139" s="846" t="s">
        <v>1462</v>
      </c>
      <c r="B139" s="842" t="s">
        <v>1463</v>
      </c>
      <c r="C139" s="843"/>
      <c r="D139" s="844"/>
      <c r="E139" s="845"/>
      <c r="F139" s="845"/>
    </row>
    <row r="140" spans="1:6">
      <c r="A140" s="846"/>
      <c r="B140" s="851" t="s">
        <v>1454</v>
      </c>
      <c r="C140" s="852" t="s">
        <v>463</v>
      </c>
      <c r="D140" s="853">
        <v>2</v>
      </c>
      <c r="E140" s="854"/>
      <c r="F140" s="854"/>
    </row>
    <row r="141" spans="1:6">
      <c r="A141" s="846"/>
      <c r="B141" s="855"/>
      <c r="C141" s="856"/>
      <c r="D141" s="857"/>
      <c r="E141" s="858"/>
      <c r="F141" s="858"/>
    </row>
    <row r="142" spans="1:6" ht="57">
      <c r="A142" s="846" t="s">
        <v>1464</v>
      </c>
      <c r="B142" s="842" t="s">
        <v>1465</v>
      </c>
      <c r="C142" s="843"/>
      <c r="D142" s="844"/>
      <c r="E142" s="845"/>
      <c r="F142" s="845"/>
    </row>
    <row r="143" spans="1:6">
      <c r="A143" s="846"/>
      <c r="B143" s="851" t="s">
        <v>1403</v>
      </c>
      <c r="C143" s="852" t="s">
        <v>465</v>
      </c>
      <c r="D143" s="853">
        <v>14</v>
      </c>
      <c r="E143" s="854"/>
      <c r="F143" s="854"/>
    </row>
    <row r="144" spans="1:6">
      <c r="A144" s="846"/>
      <c r="B144" s="855"/>
      <c r="C144" s="856"/>
      <c r="D144" s="857"/>
      <c r="E144" s="858"/>
      <c r="F144" s="858"/>
    </row>
    <row r="145" spans="1:6" ht="71.25">
      <c r="A145" s="846" t="s">
        <v>1466</v>
      </c>
      <c r="B145" s="842" t="s">
        <v>1467</v>
      </c>
      <c r="C145" s="843"/>
      <c r="D145" s="844"/>
      <c r="E145" s="845"/>
      <c r="F145" s="845"/>
    </row>
    <row r="146" spans="1:6">
      <c r="A146" s="846"/>
      <c r="B146" s="851" t="s">
        <v>1403</v>
      </c>
      <c r="C146" s="852" t="s">
        <v>465</v>
      </c>
      <c r="D146" s="853">
        <v>11</v>
      </c>
      <c r="E146" s="854"/>
      <c r="F146" s="854"/>
    </row>
    <row r="147" spans="1:6">
      <c r="A147" s="846"/>
      <c r="B147" s="855"/>
      <c r="C147" s="856"/>
      <c r="D147" s="857"/>
      <c r="E147" s="858"/>
      <c r="F147" s="858"/>
    </row>
    <row r="148" spans="1:6" ht="57">
      <c r="A148" s="846" t="s">
        <v>1468</v>
      </c>
      <c r="B148" s="842" t="s">
        <v>1469</v>
      </c>
      <c r="C148" s="843"/>
      <c r="D148" s="844"/>
      <c r="E148" s="845"/>
      <c r="F148" s="845"/>
    </row>
    <row r="149" spans="1:6" ht="14.25" customHeight="1">
      <c r="A149" s="846"/>
      <c r="B149" s="851" t="s">
        <v>1403</v>
      </c>
      <c r="C149" s="852" t="s">
        <v>465</v>
      </c>
      <c r="D149" s="853">
        <v>11</v>
      </c>
      <c r="E149" s="854"/>
      <c r="F149" s="854"/>
    </row>
    <row r="150" spans="1:6">
      <c r="A150" s="846"/>
      <c r="B150" s="855"/>
      <c r="C150" s="856"/>
      <c r="D150" s="857"/>
      <c r="E150" s="858"/>
      <c r="F150" s="858"/>
    </row>
    <row r="151" spans="1:6" ht="71.25">
      <c r="A151" s="846" t="s">
        <v>1470</v>
      </c>
      <c r="B151" s="842" t="s">
        <v>1471</v>
      </c>
      <c r="C151" s="843"/>
      <c r="D151" s="844"/>
      <c r="E151" s="845"/>
      <c r="F151" s="845"/>
    </row>
    <row r="152" spans="1:6">
      <c r="A152" s="846"/>
      <c r="B152" s="851" t="s">
        <v>1403</v>
      </c>
      <c r="C152" s="852" t="s">
        <v>465</v>
      </c>
      <c r="D152" s="853">
        <v>14</v>
      </c>
      <c r="E152" s="854"/>
      <c r="F152" s="854"/>
    </row>
    <row r="153" spans="1:6">
      <c r="A153" s="846"/>
      <c r="B153" s="855"/>
      <c r="C153" s="856"/>
      <c r="D153" s="857"/>
      <c r="E153" s="858"/>
      <c r="F153" s="858"/>
    </row>
    <row r="154" spans="1:6" ht="99.75">
      <c r="A154" s="846" t="s">
        <v>1472</v>
      </c>
      <c r="B154" s="842" t="s">
        <v>1473</v>
      </c>
      <c r="C154" s="843"/>
      <c r="D154" s="844"/>
      <c r="E154" s="845"/>
      <c r="F154" s="845"/>
    </row>
    <row r="155" spans="1:6">
      <c r="A155" s="846"/>
      <c r="B155" s="851" t="s">
        <v>1403</v>
      </c>
      <c r="C155" s="852" t="s">
        <v>465</v>
      </c>
      <c r="D155" s="853">
        <v>3</v>
      </c>
      <c r="E155" s="854"/>
      <c r="F155" s="854"/>
    </row>
    <row r="156" spans="1:6">
      <c r="A156" s="846"/>
      <c r="B156" s="855"/>
      <c r="C156" s="856"/>
      <c r="D156" s="857"/>
      <c r="E156" s="858"/>
      <c r="F156" s="858"/>
    </row>
    <row r="157" spans="1:6" ht="99.75">
      <c r="A157" s="846" t="s">
        <v>1474</v>
      </c>
      <c r="B157" s="842" t="s">
        <v>1475</v>
      </c>
      <c r="C157" s="843"/>
      <c r="D157" s="844"/>
      <c r="E157" s="845"/>
      <c r="F157" s="845"/>
    </row>
    <row r="158" spans="1:6">
      <c r="A158" s="846"/>
      <c r="B158" s="851" t="s">
        <v>1403</v>
      </c>
      <c r="C158" s="852" t="s">
        <v>465</v>
      </c>
      <c r="D158" s="853">
        <v>3</v>
      </c>
      <c r="E158" s="854"/>
      <c r="F158" s="854"/>
    </row>
    <row r="159" spans="1:6">
      <c r="A159" s="846"/>
      <c r="B159" s="855"/>
      <c r="C159" s="856"/>
      <c r="D159" s="857"/>
      <c r="E159" s="858"/>
      <c r="F159" s="858"/>
    </row>
    <row r="160" spans="1:6" ht="57">
      <c r="A160" s="846" t="s">
        <v>1476</v>
      </c>
      <c r="B160" s="918" t="s">
        <v>1477</v>
      </c>
      <c r="C160" s="919"/>
      <c r="D160" s="844"/>
      <c r="E160" s="845"/>
      <c r="F160" s="845"/>
    </row>
    <row r="161" spans="1:6">
      <c r="A161" s="846"/>
      <c r="B161" s="847" t="s">
        <v>1454</v>
      </c>
      <c r="C161" s="920"/>
      <c r="D161" s="849"/>
      <c r="E161" s="850"/>
      <c r="F161" s="850"/>
    </row>
    <row r="162" spans="1:6">
      <c r="A162" s="846"/>
      <c r="B162" s="921" t="s">
        <v>1478</v>
      </c>
      <c r="C162" s="922" t="s">
        <v>463</v>
      </c>
      <c r="D162" s="853">
        <v>1</v>
      </c>
      <c r="E162" s="854"/>
      <c r="F162" s="854"/>
    </row>
    <row r="163" spans="1:6">
      <c r="A163" s="846"/>
      <c r="B163" s="923"/>
      <c r="C163" s="856"/>
      <c r="D163" s="857"/>
      <c r="E163" s="858"/>
      <c r="F163" s="858"/>
    </row>
    <row r="164" spans="1:6" ht="57">
      <c r="A164" s="846" t="s">
        <v>1479</v>
      </c>
      <c r="B164" s="842" t="s">
        <v>1480</v>
      </c>
      <c r="C164" s="843"/>
      <c r="D164" s="844"/>
      <c r="E164" s="845"/>
      <c r="F164" s="845"/>
    </row>
    <row r="165" spans="1:6">
      <c r="A165" s="846"/>
      <c r="B165" s="851" t="s">
        <v>1403</v>
      </c>
      <c r="C165" s="852" t="s">
        <v>465</v>
      </c>
      <c r="D165" s="853">
        <v>1</v>
      </c>
      <c r="E165" s="854"/>
      <c r="F165" s="854"/>
    </row>
    <row r="166" spans="1:6">
      <c r="A166" s="846"/>
      <c r="B166" s="855"/>
      <c r="C166" s="856"/>
      <c r="D166" s="857"/>
      <c r="E166" s="858"/>
      <c r="F166" s="858"/>
    </row>
    <row r="167" spans="1:6" ht="131.25" customHeight="1">
      <c r="A167" s="846" t="s">
        <v>1481</v>
      </c>
      <c r="B167" s="842" t="s">
        <v>1482</v>
      </c>
      <c r="C167" s="843"/>
      <c r="D167" s="844"/>
      <c r="E167" s="845"/>
      <c r="F167" s="845"/>
    </row>
    <row r="168" spans="1:6">
      <c r="A168" s="846"/>
      <c r="B168" s="847" t="s">
        <v>1403</v>
      </c>
      <c r="C168" s="848"/>
      <c r="D168" s="849"/>
      <c r="E168" s="850"/>
      <c r="F168" s="850"/>
    </row>
    <row r="169" spans="1:6">
      <c r="A169" s="846"/>
      <c r="B169" s="924" t="s">
        <v>1483</v>
      </c>
      <c r="C169" s="925" t="s">
        <v>465</v>
      </c>
      <c r="D169" s="926">
        <v>1</v>
      </c>
      <c r="E169" s="927"/>
      <c r="F169" s="928"/>
    </row>
    <row r="170" spans="1:6">
      <c r="A170" s="846"/>
      <c r="B170" s="855"/>
      <c r="C170" s="856"/>
      <c r="D170" s="857"/>
      <c r="E170" s="858"/>
      <c r="F170" s="858"/>
    </row>
    <row r="171" spans="1:6" ht="24" customHeight="1">
      <c r="A171" s="865"/>
      <c r="B171" s="798" t="s">
        <v>1484</v>
      </c>
      <c r="C171" s="866"/>
      <c r="D171" s="867"/>
      <c r="E171" s="905"/>
      <c r="F171" s="868"/>
    </row>
    <row r="172" spans="1:6" ht="15">
      <c r="A172" s="929"/>
      <c r="B172" s="930"/>
      <c r="C172" s="931"/>
      <c r="D172" s="796"/>
      <c r="E172" s="932"/>
      <c r="F172" s="932"/>
    </row>
    <row r="173" spans="1:6" ht="15">
      <c r="A173" s="908" t="s">
        <v>1485</v>
      </c>
      <c r="B173" s="909" t="s">
        <v>19</v>
      </c>
      <c r="C173" s="909"/>
      <c r="D173" s="909"/>
      <c r="E173" s="909"/>
      <c r="F173" s="910"/>
    </row>
    <row r="174" spans="1:6">
      <c r="A174" s="846"/>
      <c r="B174" s="855"/>
      <c r="C174" s="856"/>
      <c r="D174" s="857"/>
      <c r="E174" s="858"/>
      <c r="F174" s="858"/>
    </row>
    <row r="175" spans="1:6" ht="85.5">
      <c r="A175" s="846" t="s">
        <v>1486</v>
      </c>
      <c r="B175" s="842" t="s">
        <v>1487</v>
      </c>
      <c r="C175" s="843"/>
      <c r="D175" s="844"/>
      <c r="E175" s="845"/>
      <c r="F175" s="845"/>
    </row>
    <row r="176" spans="1:6" ht="30.75">
      <c r="A176" s="846"/>
      <c r="B176" s="851" t="s">
        <v>1488</v>
      </c>
      <c r="C176" s="852" t="s">
        <v>1489</v>
      </c>
      <c r="D176" s="853">
        <v>35</v>
      </c>
      <c r="E176" s="854"/>
      <c r="F176" s="854"/>
    </row>
    <row r="177" spans="1:6">
      <c r="A177" s="846"/>
      <c r="B177" s="855"/>
      <c r="C177" s="856"/>
      <c r="D177" s="857"/>
      <c r="E177" s="858"/>
      <c r="F177" s="858"/>
    </row>
    <row r="178" spans="1:6" ht="57">
      <c r="A178" s="846" t="s">
        <v>1490</v>
      </c>
      <c r="B178" s="842" t="s">
        <v>1491</v>
      </c>
      <c r="C178" s="843"/>
      <c r="D178" s="844"/>
      <c r="E178" s="845"/>
      <c r="F178" s="845"/>
    </row>
    <row r="179" spans="1:6" ht="30.75">
      <c r="A179" s="846"/>
      <c r="B179" s="851" t="s">
        <v>1488</v>
      </c>
      <c r="C179" s="852" t="s">
        <v>1489</v>
      </c>
      <c r="D179" s="853">
        <v>40</v>
      </c>
      <c r="E179" s="854"/>
      <c r="F179" s="854"/>
    </row>
    <row r="180" spans="1:6">
      <c r="A180" s="846"/>
      <c r="B180" s="855"/>
      <c r="C180" s="856"/>
      <c r="D180" s="857"/>
      <c r="E180" s="858"/>
      <c r="F180" s="858"/>
    </row>
    <row r="181" spans="1:6" ht="99.75">
      <c r="A181" s="846" t="s">
        <v>1492</v>
      </c>
      <c r="B181" s="842" t="s">
        <v>1493</v>
      </c>
      <c r="C181" s="843"/>
      <c r="D181" s="844"/>
      <c r="E181" s="845"/>
      <c r="F181" s="845"/>
    </row>
    <row r="182" spans="1:6" ht="16.5">
      <c r="A182" s="846"/>
      <c r="B182" s="851" t="s">
        <v>1494</v>
      </c>
      <c r="C182" s="852" t="s">
        <v>1495</v>
      </c>
      <c r="D182" s="853">
        <v>65</v>
      </c>
      <c r="E182" s="854"/>
      <c r="F182" s="854"/>
    </row>
    <row r="183" spans="1:6">
      <c r="A183" s="846"/>
      <c r="B183" s="855"/>
      <c r="C183" s="856"/>
      <c r="D183" s="857"/>
      <c r="E183" s="858"/>
      <c r="F183" s="858"/>
    </row>
    <row r="184" spans="1:6" ht="85.5">
      <c r="A184" s="846" t="s">
        <v>1496</v>
      </c>
      <c r="B184" s="842" t="s">
        <v>1497</v>
      </c>
      <c r="C184" s="843"/>
      <c r="D184" s="844"/>
      <c r="E184" s="845"/>
      <c r="F184" s="845"/>
    </row>
    <row r="185" spans="1:6" ht="16.5">
      <c r="A185" s="846"/>
      <c r="B185" s="851" t="s">
        <v>1498</v>
      </c>
      <c r="C185" s="852" t="s">
        <v>1489</v>
      </c>
      <c r="D185" s="853">
        <v>18</v>
      </c>
      <c r="E185" s="854"/>
      <c r="F185" s="854"/>
    </row>
    <row r="186" spans="1:6">
      <c r="A186" s="846"/>
      <c r="B186" s="855"/>
      <c r="C186" s="856"/>
      <c r="D186" s="857"/>
      <c r="E186" s="858"/>
      <c r="F186" s="858"/>
    </row>
    <row r="187" spans="1:6" ht="128.25">
      <c r="A187" s="846" t="s">
        <v>1499</v>
      </c>
      <c r="B187" s="842" t="s">
        <v>1500</v>
      </c>
      <c r="C187" s="843"/>
      <c r="D187" s="844"/>
      <c r="E187" s="845"/>
      <c r="F187" s="845"/>
    </row>
    <row r="188" spans="1:6" ht="16.5">
      <c r="A188" s="846"/>
      <c r="B188" s="851" t="s">
        <v>1501</v>
      </c>
      <c r="C188" s="852" t="s">
        <v>1489</v>
      </c>
      <c r="D188" s="853">
        <v>11</v>
      </c>
      <c r="E188" s="854"/>
      <c r="F188" s="854"/>
    </row>
    <row r="189" spans="1:6">
      <c r="A189" s="846"/>
      <c r="B189" s="855"/>
      <c r="C189" s="856"/>
      <c r="D189" s="857"/>
      <c r="E189" s="858"/>
      <c r="F189" s="858"/>
    </row>
    <row r="190" spans="1:6" ht="71.25">
      <c r="A190" s="846" t="s">
        <v>1502</v>
      </c>
      <c r="B190" s="842" t="s">
        <v>1503</v>
      </c>
      <c r="C190" s="843"/>
      <c r="D190" s="844"/>
      <c r="E190" s="845"/>
      <c r="F190" s="845"/>
    </row>
    <row r="191" spans="1:6" ht="16.5">
      <c r="A191" s="846"/>
      <c r="B191" s="851" t="s">
        <v>1501</v>
      </c>
      <c r="C191" s="852" t="s">
        <v>1489</v>
      </c>
      <c r="D191" s="853">
        <f>D176+D179-D188</f>
        <v>64</v>
      </c>
      <c r="E191" s="854"/>
      <c r="F191" s="854"/>
    </row>
    <row r="192" spans="1:6">
      <c r="A192" s="846"/>
      <c r="B192" s="855"/>
      <c r="C192" s="856"/>
      <c r="D192" s="857"/>
      <c r="E192" s="858"/>
      <c r="F192" s="858"/>
    </row>
    <row r="193" spans="1:7" ht="15">
      <c r="A193" s="908"/>
      <c r="B193" s="909" t="s">
        <v>1504</v>
      </c>
      <c r="C193" s="909"/>
      <c r="D193" s="909"/>
      <c r="E193" s="909"/>
      <c r="F193" s="914"/>
    </row>
    <row r="194" spans="1:7" ht="15">
      <c r="A194" s="929"/>
      <c r="B194" s="930"/>
      <c r="C194" s="931"/>
      <c r="D194" s="796"/>
      <c r="E194" s="932"/>
      <c r="F194" s="932"/>
    </row>
    <row r="195" spans="1:7" ht="15">
      <c r="A195" s="908" t="s">
        <v>1505</v>
      </c>
      <c r="B195" s="909" t="s">
        <v>1506</v>
      </c>
      <c r="C195" s="909"/>
      <c r="D195" s="909"/>
      <c r="E195" s="909"/>
      <c r="F195" s="910"/>
    </row>
    <row r="196" spans="1:7">
      <c r="A196" s="846"/>
      <c r="B196" s="855"/>
      <c r="C196" s="856"/>
      <c r="D196" s="857"/>
      <c r="E196" s="858"/>
      <c r="F196" s="858"/>
    </row>
    <row r="197" spans="1:7" ht="128.25" customHeight="1">
      <c r="A197" s="846" t="s">
        <v>1507</v>
      </c>
      <c r="B197" s="842" t="s">
        <v>1508</v>
      </c>
      <c r="C197" s="843"/>
      <c r="D197" s="844"/>
      <c r="E197" s="845"/>
      <c r="F197" s="845"/>
    </row>
    <row r="198" spans="1:7">
      <c r="A198" s="846"/>
      <c r="B198" s="851" t="s">
        <v>1403</v>
      </c>
      <c r="C198" s="852" t="s">
        <v>465</v>
      </c>
      <c r="D198" s="853">
        <v>1</v>
      </c>
      <c r="E198" s="854"/>
      <c r="F198" s="854"/>
    </row>
    <row r="199" spans="1:7">
      <c r="A199" s="846"/>
      <c r="B199" s="855"/>
      <c r="C199" s="856"/>
      <c r="D199" s="857"/>
      <c r="E199" s="858"/>
      <c r="F199" s="858"/>
      <c r="G199" s="933"/>
    </row>
    <row r="200" spans="1:7" ht="102" customHeight="1">
      <c r="A200" s="846" t="s">
        <v>1509</v>
      </c>
      <c r="B200" s="842" t="s">
        <v>1510</v>
      </c>
      <c r="C200" s="843"/>
      <c r="D200" s="844"/>
      <c r="E200" s="845"/>
      <c r="F200" s="845"/>
      <c r="G200" s="933"/>
    </row>
    <row r="201" spans="1:7">
      <c r="A201" s="846"/>
      <c r="B201" s="851" t="s">
        <v>1403</v>
      </c>
      <c r="C201" s="852" t="s">
        <v>465</v>
      </c>
      <c r="D201" s="853">
        <v>1</v>
      </c>
      <c r="E201" s="854"/>
      <c r="F201" s="854"/>
      <c r="G201" s="933"/>
    </row>
    <row r="202" spans="1:7">
      <c r="A202" s="846"/>
      <c r="B202" s="855"/>
      <c r="C202" s="856"/>
      <c r="D202" s="857"/>
      <c r="E202" s="858"/>
      <c r="F202" s="858"/>
    </row>
    <row r="203" spans="1:7" ht="15">
      <c r="A203" s="908"/>
      <c r="B203" s="909" t="s">
        <v>1511</v>
      </c>
      <c r="C203" s="909"/>
      <c r="D203" s="909"/>
      <c r="E203" s="909"/>
      <c r="F203" s="934"/>
    </row>
    <row r="204" spans="1:7">
      <c r="A204" s="846"/>
      <c r="B204" s="855"/>
      <c r="C204" s="856"/>
      <c r="D204" s="857"/>
      <c r="E204" s="858"/>
      <c r="F204" s="858"/>
    </row>
    <row r="205" spans="1:7" ht="15">
      <c r="A205" s="908" t="s">
        <v>1512</v>
      </c>
      <c r="B205" s="909" t="s">
        <v>1513</v>
      </c>
      <c r="C205" s="909"/>
      <c r="D205" s="909"/>
      <c r="E205" s="909"/>
      <c r="F205" s="910"/>
    </row>
    <row r="206" spans="1:7">
      <c r="A206" s="846"/>
      <c r="B206" s="855"/>
      <c r="C206" s="856"/>
      <c r="D206" s="857"/>
      <c r="E206" s="858"/>
      <c r="F206" s="858"/>
    </row>
    <row r="207" spans="1:7" ht="60" customHeight="1">
      <c r="A207" s="846" t="s">
        <v>1514</v>
      </c>
      <c r="B207" s="842" t="s">
        <v>1515</v>
      </c>
      <c r="C207" s="843"/>
      <c r="D207" s="935"/>
      <c r="E207" s="936"/>
      <c r="F207" s="936"/>
    </row>
    <row r="208" spans="1:7">
      <c r="A208" s="846"/>
      <c r="B208" s="847" t="s">
        <v>1516</v>
      </c>
      <c r="C208" s="848"/>
      <c r="D208" s="937"/>
      <c r="E208" s="938"/>
      <c r="F208" s="938"/>
    </row>
    <row r="209" spans="1:6">
      <c r="A209" s="846"/>
      <c r="B209" s="847" t="s">
        <v>1424</v>
      </c>
      <c r="C209" s="848" t="s">
        <v>217</v>
      </c>
      <c r="D209" s="849">
        <v>33</v>
      </c>
      <c r="E209" s="850"/>
      <c r="F209" s="850"/>
    </row>
    <row r="210" spans="1:6">
      <c r="A210" s="846"/>
      <c r="B210" s="847" t="s">
        <v>1517</v>
      </c>
      <c r="C210" s="848" t="s">
        <v>217</v>
      </c>
      <c r="D210" s="849">
        <v>37</v>
      </c>
      <c r="E210" s="850"/>
      <c r="F210" s="850"/>
    </row>
    <row r="211" spans="1:6">
      <c r="A211" s="846"/>
      <c r="B211" s="847" t="s">
        <v>1518</v>
      </c>
      <c r="C211" s="848" t="s">
        <v>217</v>
      </c>
      <c r="D211" s="849">
        <v>34</v>
      </c>
      <c r="E211" s="850"/>
      <c r="F211" s="850"/>
    </row>
    <row r="212" spans="1:6">
      <c r="A212" s="846"/>
      <c r="B212" s="851" t="s">
        <v>1427</v>
      </c>
      <c r="C212" s="852" t="s">
        <v>217</v>
      </c>
      <c r="D212" s="853">
        <v>6</v>
      </c>
      <c r="E212" s="854"/>
      <c r="F212" s="854"/>
    </row>
    <row r="213" spans="1:6">
      <c r="A213" s="789"/>
      <c r="B213" s="939"/>
      <c r="C213" s="940"/>
      <c r="D213" s="941"/>
      <c r="E213" s="942"/>
      <c r="F213" s="942"/>
    </row>
    <row r="214" spans="1:6" ht="99.75">
      <c r="A214" s="846" t="s">
        <v>1538</v>
      </c>
      <c r="B214" s="842" t="s">
        <v>1519</v>
      </c>
      <c r="C214" s="843"/>
      <c r="D214" s="844"/>
      <c r="E214" s="845"/>
      <c r="F214" s="845"/>
    </row>
    <row r="215" spans="1:6">
      <c r="A215" s="846"/>
      <c r="B215" s="847" t="s">
        <v>1520</v>
      </c>
      <c r="C215" s="848"/>
      <c r="D215" s="849"/>
      <c r="E215" s="850"/>
      <c r="F215" s="850"/>
    </row>
    <row r="216" spans="1:6">
      <c r="A216" s="846"/>
      <c r="B216" s="851" t="s">
        <v>1521</v>
      </c>
      <c r="C216" s="852" t="s">
        <v>465</v>
      </c>
      <c r="D216" s="853">
        <v>10</v>
      </c>
      <c r="E216" s="854"/>
      <c r="F216" s="854"/>
    </row>
    <row r="217" spans="1:6">
      <c r="A217" s="859"/>
      <c r="B217" s="855"/>
      <c r="C217" s="856"/>
      <c r="D217" s="857"/>
      <c r="E217" s="858"/>
      <c r="F217" s="858"/>
    </row>
    <row r="218" spans="1:6" ht="42.75">
      <c r="A218" s="846" t="s">
        <v>1522</v>
      </c>
      <c r="B218" s="842" t="s">
        <v>1433</v>
      </c>
      <c r="C218" s="843"/>
      <c r="D218" s="844"/>
      <c r="E218" s="845"/>
      <c r="F218" s="845"/>
    </row>
    <row r="219" spans="1:6">
      <c r="A219" s="859"/>
      <c r="B219" s="851" t="s">
        <v>1415</v>
      </c>
      <c r="C219" s="852" t="s">
        <v>217</v>
      </c>
      <c r="D219" s="853">
        <f>SUM(D206:D212)</f>
        <v>110</v>
      </c>
      <c r="E219" s="854"/>
      <c r="F219" s="854"/>
    </row>
    <row r="220" spans="1:6">
      <c r="A220" s="846"/>
      <c r="B220" s="855"/>
      <c r="C220" s="856"/>
      <c r="D220" s="857"/>
      <c r="E220" s="858"/>
      <c r="F220" s="858"/>
    </row>
    <row r="221" spans="1:6" ht="15">
      <c r="A221" s="908"/>
      <c r="B221" s="909" t="s">
        <v>1523</v>
      </c>
      <c r="C221" s="909"/>
      <c r="D221" s="909"/>
      <c r="E221" s="909"/>
      <c r="F221" s="934"/>
    </row>
    <row r="222" spans="1:6" ht="15">
      <c r="A222" s="929"/>
      <c r="B222" s="930"/>
      <c r="C222" s="931"/>
      <c r="D222" s="796"/>
      <c r="E222" s="932"/>
      <c r="F222" s="932"/>
    </row>
    <row r="223" spans="1:6" ht="38.25" customHeight="1">
      <c r="A223" s="865"/>
      <c r="B223" s="943" t="s">
        <v>1524</v>
      </c>
      <c r="C223" s="944"/>
      <c r="D223" s="799"/>
      <c r="E223" s="916"/>
      <c r="F223" s="917"/>
    </row>
    <row r="224" spans="1:6">
      <c r="A224" s="945"/>
      <c r="B224" s="803"/>
      <c r="C224" s="814"/>
      <c r="D224" s="859"/>
      <c r="E224" s="946"/>
      <c r="F224" s="947"/>
    </row>
    <row r="225" spans="1:6" ht="15">
      <c r="A225" s="948" t="s">
        <v>1391</v>
      </c>
      <c r="B225" s="949" t="s">
        <v>1392</v>
      </c>
      <c r="C225" s="950"/>
      <c r="D225" s="859"/>
      <c r="E225" s="946"/>
      <c r="F225" s="947"/>
    </row>
    <row r="226" spans="1:6" ht="15">
      <c r="A226" s="948"/>
      <c r="B226" s="951"/>
      <c r="C226" s="952"/>
      <c r="D226" s="859"/>
      <c r="E226" s="946"/>
      <c r="F226" s="947"/>
    </row>
    <row r="227" spans="1:6" ht="15">
      <c r="A227" s="948" t="s">
        <v>1419</v>
      </c>
      <c r="B227" s="949" t="s">
        <v>1420</v>
      </c>
      <c r="C227" s="950"/>
      <c r="D227" s="859"/>
      <c r="E227" s="946"/>
      <c r="F227" s="947"/>
    </row>
    <row r="228" spans="1:6" ht="15">
      <c r="A228" s="948"/>
      <c r="B228" s="951"/>
      <c r="C228" s="952"/>
      <c r="D228" s="859"/>
      <c r="E228" s="946"/>
      <c r="F228" s="947"/>
    </row>
    <row r="229" spans="1:6" ht="15">
      <c r="A229" s="948" t="s">
        <v>1437</v>
      </c>
      <c r="B229" s="953" t="s">
        <v>1438</v>
      </c>
      <c r="C229" s="950"/>
      <c r="D229" s="859"/>
      <c r="E229" s="946"/>
      <c r="F229" s="947"/>
    </row>
    <row r="230" spans="1:6" ht="15">
      <c r="A230" s="948"/>
      <c r="B230" s="953"/>
      <c r="C230" s="950"/>
      <c r="D230" s="859"/>
      <c r="E230" s="946"/>
      <c r="F230" s="947"/>
    </row>
    <row r="231" spans="1:6" ht="15">
      <c r="A231" s="948" t="s">
        <v>1450</v>
      </c>
      <c r="B231" s="953" t="s">
        <v>1525</v>
      </c>
      <c r="C231" s="950"/>
      <c r="D231" s="859"/>
      <c r="E231" s="946"/>
      <c r="F231" s="947"/>
    </row>
    <row r="232" spans="1:6" ht="15">
      <c r="A232" s="948"/>
      <c r="B232" s="953"/>
      <c r="C232" s="950"/>
      <c r="D232" s="859"/>
      <c r="E232" s="946"/>
      <c r="F232" s="947"/>
    </row>
    <row r="233" spans="1:6" ht="15">
      <c r="A233" s="948" t="s">
        <v>1485</v>
      </c>
      <c r="B233" s="953" t="s">
        <v>19</v>
      </c>
      <c r="C233" s="950"/>
      <c r="D233" s="859"/>
      <c r="E233" s="946"/>
      <c r="F233" s="947"/>
    </row>
    <row r="234" spans="1:6" ht="15">
      <c r="A234" s="948"/>
      <c r="B234" s="953"/>
      <c r="C234" s="950"/>
      <c r="D234" s="859"/>
      <c r="E234" s="946"/>
      <c r="F234" s="947"/>
    </row>
    <row r="235" spans="1:6" ht="15">
      <c r="A235" s="948" t="s">
        <v>1505</v>
      </c>
      <c r="B235" s="953" t="s">
        <v>1506</v>
      </c>
      <c r="C235" s="950"/>
      <c r="D235" s="859"/>
      <c r="E235" s="946"/>
      <c r="F235" s="947"/>
    </row>
    <row r="236" spans="1:6" ht="15">
      <c r="A236" s="948"/>
      <c r="B236" s="953"/>
      <c r="C236" s="950"/>
      <c r="D236" s="859"/>
      <c r="E236" s="946"/>
      <c r="F236" s="947"/>
    </row>
    <row r="237" spans="1:6" ht="15">
      <c r="A237" s="948" t="s">
        <v>1512</v>
      </c>
      <c r="B237" s="953" t="s">
        <v>1513</v>
      </c>
      <c r="C237" s="950"/>
      <c r="D237" s="859"/>
      <c r="E237" s="946"/>
      <c r="F237" s="947"/>
    </row>
    <row r="238" spans="1:6" ht="15" thickBot="1">
      <c r="A238" s="954"/>
      <c r="B238" s="955"/>
      <c r="C238" s="956"/>
      <c r="D238" s="957"/>
      <c r="E238" s="958"/>
      <c r="F238" s="959"/>
    </row>
    <row r="239" spans="1:6" ht="15" thickTop="1">
      <c r="A239" s="945"/>
      <c r="B239" s="803"/>
      <c r="C239" s="814"/>
      <c r="D239" s="859"/>
      <c r="E239" s="946"/>
      <c r="F239" s="947"/>
    </row>
    <row r="240" spans="1:6" ht="15">
      <c r="A240" s="945"/>
      <c r="B240" s="803" t="s">
        <v>1526</v>
      </c>
      <c r="C240" s="814"/>
      <c r="D240" s="859"/>
      <c r="E240" s="946"/>
      <c r="F240" s="960"/>
    </row>
    <row r="241" spans="1:6">
      <c r="A241" s="945"/>
      <c r="B241" s="803"/>
      <c r="C241" s="814"/>
      <c r="D241" s="859"/>
      <c r="E241" s="946"/>
      <c r="F241" s="947"/>
    </row>
    <row r="242" spans="1:6">
      <c r="A242" s="961"/>
      <c r="B242" s="902" t="s">
        <v>1527</v>
      </c>
      <c r="C242" s="820"/>
      <c r="D242" s="962"/>
      <c r="E242" s="963"/>
      <c r="F242" s="964"/>
    </row>
    <row r="243" spans="1:6" ht="24" customHeight="1">
      <c r="A243" s="965"/>
      <c r="B243" s="966" t="s">
        <v>1528</v>
      </c>
      <c r="C243" s="866"/>
      <c r="D243" s="875"/>
      <c r="E243" s="875"/>
      <c r="F243" s="967"/>
    </row>
    <row r="244" spans="1:6">
      <c r="A244" s="859"/>
      <c r="B244" s="803"/>
      <c r="C244" s="814"/>
      <c r="D244" s="859"/>
      <c r="E244" s="859"/>
      <c r="F244" s="859"/>
    </row>
    <row r="245" spans="1:6">
      <c r="A245" s="968"/>
      <c r="B245" s="803"/>
      <c r="C245" s="814"/>
      <c r="D245" s="859"/>
      <c r="E245" s="859"/>
      <c r="F245" s="859"/>
    </row>
    <row r="246" spans="1:6">
      <c r="A246" s="968"/>
      <c r="B246" s="803"/>
      <c r="C246" s="814"/>
      <c r="D246" s="859"/>
      <c r="E246" s="859"/>
      <c r="F246" s="859"/>
    </row>
    <row r="247" spans="1:6">
      <c r="A247" s="968"/>
      <c r="B247" s="803"/>
      <c r="C247" s="814"/>
      <c r="D247" s="859"/>
      <c r="E247" s="859"/>
      <c r="F247" s="859"/>
    </row>
    <row r="248" spans="1:6">
      <c r="A248" s="968"/>
      <c r="B248" s="969"/>
      <c r="C248" s="814"/>
      <c r="D248" s="859"/>
      <c r="E248" s="859"/>
      <c r="F248" s="859"/>
    </row>
    <row r="249" spans="1:6">
      <c r="A249" s="968"/>
      <c r="B249" s="803"/>
      <c r="C249" s="814"/>
      <c r="D249" s="859"/>
      <c r="E249" s="859"/>
      <c r="F249" s="859"/>
    </row>
    <row r="250" spans="1:6">
      <c r="A250" s="968"/>
      <c r="B250" s="803"/>
      <c r="C250" s="814"/>
      <c r="D250" s="859"/>
      <c r="E250" s="859"/>
      <c r="F250" s="859"/>
    </row>
    <row r="251" spans="1:6">
      <c r="A251" s="968"/>
      <c r="B251" s="803"/>
      <c r="C251" s="814"/>
      <c r="D251" s="859"/>
      <c r="E251" s="859"/>
      <c r="F251" s="859"/>
    </row>
    <row r="252" spans="1:6">
      <c r="A252" s="968"/>
      <c r="B252" s="803"/>
      <c r="C252" s="814"/>
      <c r="D252" s="859"/>
      <c r="E252" s="859"/>
      <c r="F252" s="859"/>
    </row>
    <row r="253" spans="1:6">
      <c r="A253" s="968"/>
      <c r="B253" s="803"/>
      <c r="C253" s="814"/>
      <c r="D253" s="859"/>
      <c r="E253" s="859"/>
      <c r="F253" s="859"/>
    </row>
    <row r="254" spans="1:6">
      <c r="A254" s="968"/>
      <c r="B254" s="803"/>
      <c r="C254" s="814"/>
      <c r="D254" s="859"/>
      <c r="E254" s="859"/>
      <c r="F254" s="859"/>
    </row>
    <row r="255" spans="1:6">
      <c r="A255" s="968"/>
      <c r="B255" s="803"/>
      <c r="C255" s="814"/>
      <c r="D255" s="859"/>
      <c r="E255" s="859"/>
      <c r="F255" s="859"/>
    </row>
    <row r="256" spans="1:6">
      <c r="A256" s="968"/>
      <c r="B256" s="803"/>
      <c r="C256" s="814"/>
      <c r="D256" s="859"/>
      <c r="E256" s="859"/>
      <c r="F256" s="859"/>
    </row>
    <row r="257" spans="1:6">
      <c r="A257" s="968"/>
      <c r="B257" s="803"/>
      <c r="C257" s="814"/>
      <c r="D257" s="859"/>
      <c r="E257" s="859"/>
      <c r="F257" s="859"/>
    </row>
    <row r="258" spans="1:6">
      <c r="A258" s="970"/>
      <c r="B258" s="971"/>
      <c r="C258" s="972"/>
      <c r="D258" s="789"/>
      <c r="E258" s="789"/>
      <c r="F258" s="789"/>
    </row>
    <row r="259" spans="1:6">
      <c r="A259" s="970"/>
      <c r="B259" s="971"/>
      <c r="C259" s="972"/>
      <c r="D259" s="789"/>
      <c r="E259" s="789"/>
      <c r="F259" s="789"/>
    </row>
    <row r="260" spans="1:6">
      <c r="A260" s="970"/>
      <c r="B260" s="971"/>
      <c r="C260" s="972"/>
      <c r="D260" s="789"/>
      <c r="E260" s="789"/>
      <c r="F260" s="789"/>
    </row>
    <row r="261" spans="1:6">
      <c r="A261" s="970"/>
      <c r="B261" s="971"/>
      <c r="C261" s="972"/>
      <c r="D261" s="789"/>
      <c r="E261" s="789"/>
      <c r="F261" s="789"/>
    </row>
    <row r="262" spans="1:6">
      <c r="A262" s="970"/>
      <c r="B262" s="971"/>
      <c r="C262" s="972"/>
      <c r="D262" s="789"/>
      <c r="E262" s="789"/>
      <c r="F262" s="789"/>
    </row>
    <row r="263" spans="1:6">
      <c r="A263" s="970"/>
      <c r="B263" s="971"/>
      <c r="C263" s="972"/>
      <c r="D263" s="789"/>
      <c r="E263" s="789"/>
      <c r="F263" s="789"/>
    </row>
    <row r="264" spans="1:6">
      <c r="A264" s="970"/>
      <c r="B264" s="971"/>
      <c r="C264" s="972"/>
      <c r="D264" s="789"/>
      <c r="E264" s="789"/>
      <c r="F264" s="789"/>
    </row>
    <row r="265" spans="1:6">
      <c r="A265" s="970"/>
      <c r="B265" s="971"/>
      <c r="C265" s="972"/>
      <c r="D265" s="789"/>
      <c r="E265" s="789"/>
      <c r="F265" s="789"/>
    </row>
    <row r="266" spans="1:6">
      <c r="A266" s="970"/>
      <c r="B266" s="971"/>
      <c r="C266" s="972"/>
      <c r="D266" s="789"/>
      <c r="E266" s="789"/>
      <c r="F266" s="789"/>
    </row>
    <row r="267" spans="1:6">
      <c r="A267" s="970"/>
      <c r="B267" s="971"/>
      <c r="C267" s="972"/>
      <c r="D267" s="789"/>
      <c r="E267" s="789"/>
      <c r="F267" s="789"/>
    </row>
    <row r="268" spans="1:6">
      <c r="A268" s="970"/>
      <c r="B268" s="971"/>
      <c r="C268" s="972"/>
      <c r="D268" s="789"/>
      <c r="E268" s="789"/>
      <c r="F268" s="789"/>
    </row>
    <row r="269" spans="1:6">
      <c r="A269" s="970"/>
      <c r="B269" s="971"/>
      <c r="C269" s="972"/>
      <c r="D269" s="789"/>
      <c r="E269" s="789"/>
      <c r="F269" s="789"/>
    </row>
    <row r="270" spans="1:6">
      <c r="A270" s="970"/>
      <c r="B270" s="971"/>
      <c r="C270" s="972"/>
      <c r="D270" s="789"/>
      <c r="E270" s="789"/>
      <c r="F270" s="789"/>
    </row>
    <row r="271" spans="1:6">
      <c r="A271" s="970"/>
      <c r="B271" s="971"/>
      <c r="C271" s="972"/>
      <c r="D271" s="789"/>
      <c r="E271" s="789"/>
      <c r="F271" s="789"/>
    </row>
    <row r="272" spans="1:6">
      <c r="A272" s="970"/>
      <c r="B272" s="971"/>
      <c r="C272" s="972"/>
      <c r="D272" s="789"/>
      <c r="E272" s="789"/>
      <c r="F272" s="789"/>
    </row>
    <row r="273" spans="1:6">
      <c r="A273" s="970"/>
      <c r="B273" s="971"/>
      <c r="C273" s="972"/>
      <c r="D273" s="789"/>
      <c r="E273" s="789"/>
      <c r="F273" s="789"/>
    </row>
    <row r="274" spans="1:6">
      <c r="A274" s="970"/>
      <c r="B274" s="971"/>
      <c r="C274" s="972"/>
      <c r="D274" s="789"/>
      <c r="E274" s="789"/>
      <c r="F274" s="789"/>
    </row>
    <row r="275" spans="1:6">
      <c r="A275" s="970"/>
      <c r="B275" s="971"/>
      <c r="C275" s="972"/>
      <c r="D275" s="789"/>
      <c r="E275" s="789"/>
      <c r="F275" s="789"/>
    </row>
    <row r="276" spans="1:6">
      <c r="A276" s="970"/>
      <c r="B276" s="971"/>
      <c r="C276" s="972"/>
      <c r="D276" s="789"/>
      <c r="E276" s="789"/>
      <c r="F276" s="789"/>
    </row>
    <row r="277" spans="1:6">
      <c r="A277" s="970"/>
      <c r="B277" s="971"/>
      <c r="C277" s="972"/>
      <c r="D277" s="789"/>
      <c r="E277" s="789"/>
      <c r="F277" s="789"/>
    </row>
    <row r="278" spans="1:6">
      <c r="A278" s="970"/>
      <c r="B278" s="971"/>
      <c r="C278" s="972"/>
      <c r="D278" s="789"/>
      <c r="E278" s="789"/>
      <c r="F278" s="789"/>
    </row>
    <row r="279" spans="1:6">
      <c r="A279" s="970"/>
      <c r="B279" s="971"/>
      <c r="C279" s="972"/>
      <c r="D279" s="789"/>
      <c r="E279" s="789"/>
      <c r="F279" s="789"/>
    </row>
    <row r="280" spans="1:6">
      <c r="A280" s="970"/>
      <c r="B280" s="971"/>
      <c r="C280" s="972"/>
      <c r="D280" s="789"/>
      <c r="E280" s="789"/>
      <c r="F280" s="789"/>
    </row>
    <row r="281" spans="1:6">
      <c r="A281" s="970"/>
      <c r="B281" s="971"/>
      <c r="C281" s="972"/>
      <c r="D281" s="789"/>
      <c r="E281" s="789"/>
      <c r="F281" s="789"/>
    </row>
    <row r="282" spans="1:6">
      <c r="A282" s="970"/>
      <c r="B282" s="971"/>
      <c r="C282" s="972"/>
      <c r="D282" s="789"/>
      <c r="E282" s="789"/>
      <c r="F282" s="789"/>
    </row>
    <row r="283" spans="1:6">
      <c r="A283" s="970"/>
      <c r="B283" s="971"/>
      <c r="C283" s="972"/>
      <c r="D283" s="789"/>
      <c r="E283" s="789"/>
      <c r="F283" s="789"/>
    </row>
    <row r="284" spans="1:6">
      <c r="A284" s="970"/>
      <c r="B284" s="971"/>
      <c r="C284" s="972"/>
      <c r="D284" s="789"/>
      <c r="E284" s="789"/>
      <c r="F284" s="789"/>
    </row>
    <row r="285" spans="1:6">
      <c r="A285" s="970"/>
      <c r="B285" s="971"/>
      <c r="C285" s="972"/>
      <c r="D285" s="789"/>
      <c r="E285" s="789"/>
      <c r="F285" s="789"/>
    </row>
    <row r="286" spans="1:6">
      <c r="A286" s="970"/>
      <c r="B286" s="971"/>
      <c r="C286" s="972"/>
      <c r="D286" s="789"/>
      <c r="E286" s="789"/>
      <c r="F286" s="789"/>
    </row>
    <row r="287" spans="1:6">
      <c r="A287" s="970"/>
      <c r="B287" s="971"/>
      <c r="C287" s="972"/>
      <c r="D287" s="789"/>
      <c r="E287" s="789"/>
      <c r="F287" s="789"/>
    </row>
    <row r="288" spans="1:6">
      <c r="A288" s="970"/>
      <c r="B288" s="971"/>
      <c r="C288" s="972"/>
      <c r="D288" s="789"/>
      <c r="E288" s="789"/>
      <c r="F288" s="789"/>
    </row>
    <row r="289" spans="1:6">
      <c r="A289" s="970"/>
      <c r="B289" s="971"/>
      <c r="C289" s="972"/>
      <c r="D289" s="789"/>
      <c r="E289" s="789"/>
      <c r="F289" s="789"/>
    </row>
    <row r="290" spans="1:6">
      <c r="A290" s="970"/>
      <c r="B290" s="971"/>
      <c r="C290" s="972"/>
      <c r="D290" s="789"/>
      <c r="E290" s="789"/>
      <c r="F290" s="789"/>
    </row>
    <row r="291" spans="1:6">
      <c r="A291" s="970"/>
      <c r="B291" s="971"/>
      <c r="C291" s="972"/>
      <c r="D291" s="789"/>
      <c r="E291" s="789"/>
      <c r="F291" s="789"/>
    </row>
    <row r="292" spans="1:6">
      <c r="A292" s="970"/>
      <c r="B292" s="971"/>
      <c r="C292" s="972"/>
      <c r="D292" s="789"/>
      <c r="E292" s="789"/>
      <c r="F292" s="789"/>
    </row>
    <row r="293" spans="1:6">
      <c r="A293" s="970"/>
      <c r="B293" s="971"/>
      <c r="C293" s="972"/>
      <c r="D293" s="789"/>
      <c r="E293" s="789"/>
      <c r="F293" s="789"/>
    </row>
    <row r="294" spans="1:6">
      <c r="A294" s="970"/>
      <c r="B294" s="971"/>
      <c r="C294" s="972"/>
      <c r="D294" s="789"/>
      <c r="E294" s="789"/>
      <c r="F294" s="789"/>
    </row>
    <row r="295" spans="1:6">
      <c r="A295" s="970"/>
      <c r="B295" s="971"/>
      <c r="C295" s="972"/>
      <c r="D295" s="789"/>
      <c r="E295" s="789"/>
      <c r="F295" s="789"/>
    </row>
    <row r="296" spans="1:6">
      <c r="A296" s="970"/>
      <c r="B296" s="971"/>
      <c r="C296" s="972"/>
      <c r="D296" s="789"/>
      <c r="E296" s="789"/>
      <c r="F296" s="789"/>
    </row>
    <row r="297" spans="1:6">
      <c r="A297" s="970"/>
      <c r="B297" s="971"/>
      <c r="C297" s="972"/>
      <c r="D297" s="789"/>
      <c r="E297" s="789"/>
      <c r="F297" s="789"/>
    </row>
    <row r="298" spans="1:6">
      <c r="A298" s="970"/>
      <c r="B298" s="971"/>
      <c r="C298" s="972"/>
      <c r="D298" s="789"/>
      <c r="E298" s="789"/>
      <c r="F298" s="789"/>
    </row>
    <row r="299" spans="1:6">
      <c r="A299" s="970"/>
      <c r="B299" s="971"/>
      <c r="C299" s="972"/>
      <c r="D299" s="789"/>
      <c r="E299" s="789"/>
      <c r="F299" s="789"/>
    </row>
    <row r="300" spans="1:6">
      <c r="A300" s="970"/>
      <c r="B300" s="971"/>
      <c r="C300" s="972"/>
      <c r="D300" s="789"/>
      <c r="E300" s="789"/>
      <c r="F300" s="789"/>
    </row>
    <row r="301" spans="1:6">
      <c r="A301" s="970"/>
      <c r="B301" s="971"/>
      <c r="C301" s="972"/>
      <c r="D301" s="789"/>
      <c r="E301" s="789"/>
      <c r="F301" s="789"/>
    </row>
    <row r="302" spans="1:6">
      <c r="A302" s="970"/>
      <c r="B302" s="971"/>
      <c r="C302" s="972"/>
      <c r="D302" s="789"/>
      <c r="E302" s="789"/>
      <c r="F302" s="789"/>
    </row>
    <row r="303" spans="1:6">
      <c r="A303" s="970"/>
      <c r="B303" s="971"/>
      <c r="C303" s="972"/>
      <c r="D303" s="789"/>
      <c r="E303" s="789"/>
      <c r="F303" s="789"/>
    </row>
    <row r="304" spans="1:6">
      <c r="A304" s="970"/>
      <c r="B304" s="971"/>
      <c r="C304" s="972"/>
      <c r="D304" s="789"/>
      <c r="E304" s="789"/>
      <c r="F304" s="789"/>
    </row>
    <row r="305" spans="1:6">
      <c r="A305" s="970"/>
      <c r="B305" s="971"/>
      <c r="C305" s="972"/>
      <c r="D305" s="789"/>
      <c r="E305" s="789"/>
      <c r="F305" s="789"/>
    </row>
    <row r="306" spans="1:6">
      <c r="A306" s="970"/>
      <c r="B306" s="971"/>
      <c r="C306" s="972"/>
      <c r="D306" s="789"/>
      <c r="E306" s="789"/>
      <c r="F306" s="789"/>
    </row>
    <row r="307" spans="1:6">
      <c r="A307" s="970"/>
      <c r="B307" s="971"/>
      <c r="C307" s="972"/>
      <c r="D307" s="789"/>
      <c r="E307" s="789"/>
      <c r="F307" s="789"/>
    </row>
    <row r="308" spans="1:6">
      <c r="A308" s="970"/>
      <c r="B308" s="971"/>
      <c r="C308" s="972"/>
      <c r="D308" s="789"/>
      <c r="E308" s="789"/>
      <c r="F308" s="789"/>
    </row>
    <row r="309" spans="1:6">
      <c r="A309" s="970"/>
      <c r="B309" s="971"/>
      <c r="C309" s="972"/>
      <c r="D309" s="789"/>
      <c r="E309" s="789"/>
      <c r="F309" s="789"/>
    </row>
    <row r="310" spans="1:6">
      <c r="A310" s="970"/>
      <c r="B310" s="971"/>
      <c r="C310" s="972"/>
      <c r="D310" s="789"/>
      <c r="E310" s="789"/>
      <c r="F310" s="789"/>
    </row>
    <row r="311" spans="1:6">
      <c r="A311" s="970"/>
      <c r="B311" s="971"/>
      <c r="C311" s="972"/>
      <c r="D311" s="789"/>
      <c r="E311" s="789"/>
      <c r="F311" s="789"/>
    </row>
    <row r="312" spans="1:6">
      <c r="A312" s="970"/>
      <c r="B312" s="971"/>
      <c r="C312" s="972"/>
      <c r="D312" s="789"/>
      <c r="E312" s="789"/>
      <c r="F312" s="789"/>
    </row>
    <row r="313" spans="1:6">
      <c r="A313" s="970"/>
      <c r="B313" s="971"/>
      <c r="C313" s="972"/>
      <c r="D313" s="789"/>
      <c r="E313" s="789"/>
      <c r="F313" s="789"/>
    </row>
    <row r="314" spans="1:6">
      <c r="A314" s="970"/>
      <c r="B314" s="971"/>
      <c r="C314" s="972"/>
      <c r="D314" s="789"/>
      <c r="E314" s="789"/>
      <c r="F314" s="789"/>
    </row>
    <row r="315" spans="1:6">
      <c r="A315" s="970"/>
      <c r="B315" s="973"/>
      <c r="C315" s="972"/>
      <c r="D315" s="789"/>
      <c r="E315" s="789"/>
      <c r="F315" s="789"/>
    </row>
    <row r="316" spans="1:6">
      <c r="A316" s="970"/>
      <c r="B316" s="973"/>
      <c r="C316" s="972"/>
      <c r="D316" s="789"/>
      <c r="E316" s="789"/>
      <c r="F316" s="789"/>
    </row>
    <row r="317" spans="1:6">
      <c r="A317" s="970"/>
      <c r="B317" s="973"/>
      <c r="C317" s="972"/>
      <c r="D317" s="789"/>
      <c r="E317" s="789"/>
      <c r="F317" s="789"/>
    </row>
    <row r="318" spans="1:6">
      <c r="A318" s="970"/>
      <c r="B318" s="973"/>
      <c r="C318" s="972"/>
      <c r="D318" s="789"/>
      <c r="E318" s="789"/>
      <c r="F318" s="789"/>
    </row>
    <row r="319" spans="1:6">
      <c r="A319" s="970"/>
      <c r="B319" s="973"/>
      <c r="C319" s="972"/>
      <c r="D319" s="789"/>
      <c r="E319" s="789"/>
      <c r="F319" s="789"/>
    </row>
    <row r="320" spans="1:6">
      <c r="A320" s="970"/>
      <c r="B320" s="973"/>
      <c r="C320" s="972"/>
      <c r="D320" s="789"/>
      <c r="E320" s="789"/>
      <c r="F320" s="789"/>
    </row>
    <row r="321" spans="1:6">
      <c r="A321" s="970"/>
      <c r="B321" s="973"/>
      <c r="C321" s="972"/>
      <c r="D321" s="789"/>
      <c r="E321" s="789"/>
      <c r="F321" s="789"/>
    </row>
    <row r="322" spans="1:6">
      <c r="A322" s="970"/>
      <c r="B322" s="973"/>
      <c r="C322" s="972"/>
      <c r="D322" s="789"/>
      <c r="E322" s="789"/>
      <c r="F322" s="789"/>
    </row>
    <row r="323" spans="1:6">
      <c r="A323" s="970"/>
      <c r="B323" s="973"/>
      <c r="C323" s="972"/>
      <c r="D323" s="789"/>
      <c r="E323" s="789"/>
      <c r="F323" s="789"/>
    </row>
    <row r="324" spans="1:6">
      <c r="A324" s="970"/>
      <c r="B324" s="973"/>
      <c r="C324" s="972"/>
      <c r="D324" s="789"/>
      <c r="E324" s="789"/>
      <c r="F324" s="789"/>
    </row>
    <row r="325" spans="1:6">
      <c r="A325" s="970"/>
      <c r="B325" s="973"/>
      <c r="C325" s="972"/>
      <c r="D325" s="789"/>
      <c r="E325" s="789"/>
      <c r="F325" s="789"/>
    </row>
    <row r="326" spans="1:6">
      <c r="A326" s="970"/>
      <c r="B326" s="973"/>
      <c r="C326" s="972"/>
      <c r="D326" s="789"/>
      <c r="E326" s="789"/>
      <c r="F326" s="789"/>
    </row>
    <row r="327" spans="1:6">
      <c r="A327" s="970"/>
      <c r="B327" s="973"/>
      <c r="C327" s="972"/>
      <c r="D327" s="789"/>
      <c r="E327" s="789"/>
      <c r="F327" s="789"/>
    </row>
    <row r="328" spans="1:6">
      <c r="A328" s="970"/>
      <c r="B328" s="973"/>
      <c r="C328" s="972"/>
      <c r="D328" s="789"/>
      <c r="E328" s="789"/>
      <c r="F328" s="789"/>
    </row>
    <row r="329" spans="1:6">
      <c r="A329" s="970"/>
      <c r="B329" s="973"/>
      <c r="C329" s="972"/>
      <c r="D329" s="789"/>
      <c r="E329" s="789"/>
      <c r="F329" s="789"/>
    </row>
    <row r="330" spans="1:6">
      <c r="A330" s="970"/>
      <c r="B330" s="973"/>
      <c r="C330" s="972"/>
      <c r="D330" s="789"/>
      <c r="E330" s="789"/>
      <c r="F330" s="789"/>
    </row>
    <row r="331" spans="1:6">
      <c r="A331" s="970"/>
      <c r="B331" s="973"/>
      <c r="C331" s="972"/>
      <c r="D331" s="789"/>
      <c r="E331" s="789"/>
      <c r="F331" s="789"/>
    </row>
    <row r="332" spans="1:6">
      <c r="A332" s="970"/>
      <c r="B332" s="973"/>
      <c r="C332" s="972"/>
      <c r="D332" s="789"/>
      <c r="E332" s="789"/>
      <c r="F332" s="789"/>
    </row>
    <row r="333" spans="1:6">
      <c r="A333" s="970"/>
      <c r="B333" s="973"/>
      <c r="C333" s="972"/>
      <c r="D333" s="789"/>
      <c r="E333" s="789"/>
      <c r="F333" s="789"/>
    </row>
    <row r="334" spans="1:6">
      <c r="A334" s="970"/>
      <c r="B334" s="973"/>
      <c r="C334" s="972"/>
      <c r="D334" s="789"/>
      <c r="E334" s="789"/>
      <c r="F334" s="789"/>
    </row>
    <row r="335" spans="1:6">
      <c r="A335" s="970"/>
      <c r="B335" s="973"/>
      <c r="C335" s="972"/>
      <c r="D335" s="789"/>
      <c r="E335" s="789"/>
      <c r="F335" s="789"/>
    </row>
    <row r="336" spans="1:6">
      <c r="A336" s="970"/>
      <c r="B336" s="973"/>
      <c r="C336" s="972"/>
      <c r="D336" s="789"/>
      <c r="E336" s="789"/>
      <c r="F336" s="789"/>
    </row>
    <row r="337" spans="1:6">
      <c r="A337" s="970"/>
      <c r="B337" s="973"/>
      <c r="C337" s="972"/>
      <c r="D337" s="789"/>
      <c r="E337" s="789"/>
      <c r="F337" s="789"/>
    </row>
    <row r="338" spans="1:6">
      <c r="A338" s="970"/>
      <c r="B338" s="973"/>
      <c r="C338" s="972"/>
      <c r="D338" s="789"/>
      <c r="E338" s="789"/>
      <c r="F338" s="789"/>
    </row>
    <row r="339" spans="1:6">
      <c r="A339" s="970"/>
      <c r="B339" s="973"/>
      <c r="C339" s="972"/>
      <c r="D339" s="789"/>
      <c r="E339" s="789"/>
      <c r="F339" s="789"/>
    </row>
    <row r="340" spans="1:6">
      <c r="A340" s="970"/>
      <c r="B340" s="973"/>
      <c r="C340" s="972"/>
      <c r="D340" s="789"/>
      <c r="E340" s="789"/>
      <c r="F340" s="789"/>
    </row>
    <row r="341" spans="1:6">
      <c r="A341" s="970"/>
      <c r="B341" s="973"/>
      <c r="C341" s="972"/>
      <c r="D341" s="789"/>
      <c r="E341" s="789"/>
      <c r="F341" s="789"/>
    </row>
    <row r="342" spans="1:6">
      <c r="A342" s="970"/>
      <c r="B342" s="973"/>
      <c r="C342" s="972"/>
      <c r="D342" s="789"/>
      <c r="E342" s="789"/>
      <c r="F342" s="789"/>
    </row>
    <row r="343" spans="1:6">
      <c r="A343" s="970"/>
      <c r="B343" s="973"/>
      <c r="C343" s="972"/>
      <c r="D343" s="789"/>
      <c r="E343" s="789"/>
      <c r="F343" s="789"/>
    </row>
    <row r="344" spans="1:6">
      <c r="A344" s="970"/>
      <c r="B344" s="973"/>
      <c r="C344" s="972"/>
      <c r="D344" s="789"/>
      <c r="E344" s="789"/>
      <c r="F344" s="789"/>
    </row>
    <row r="345" spans="1:6">
      <c r="A345" s="970"/>
      <c r="B345" s="973"/>
      <c r="C345" s="972"/>
      <c r="D345" s="789"/>
      <c r="E345" s="789"/>
      <c r="F345" s="789"/>
    </row>
    <row r="346" spans="1:6">
      <c r="A346" s="970"/>
      <c r="B346" s="973"/>
      <c r="C346" s="972"/>
      <c r="D346" s="789"/>
      <c r="E346" s="789"/>
      <c r="F346" s="789"/>
    </row>
    <row r="347" spans="1:6">
      <c r="A347" s="970"/>
      <c r="B347" s="973"/>
      <c r="C347" s="972"/>
      <c r="D347" s="789"/>
      <c r="E347" s="789"/>
      <c r="F347" s="789"/>
    </row>
    <row r="348" spans="1:6">
      <c r="A348" s="970"/>
      <c r="B348" s="973"/>
      <c r="C348" s="972"/>
      <c r="D348" s="789"/>
      <c r="E348" s="789"/>
      <c r="F348" s="789"/>
    </row>
    <row r="349" spans="1:6">
      <c r="A349" s="970"/>
      <c r="B349" s="973"/>
      <c r="C349" s="972"/>
      <c r="D349" s="789"/>
      <c r="E349" s="789"/>
      <c r="F349" s="789"/>
    </row>
    <row r="350" spans="1:6">
      <c r="A350" s="970"/>
      <c r="B350" s="973"/>
      <c r="C350" s="972"/>
      <c r="D350" s="789"/>
      <c r="E350" s="789"/>
      <c r="F350" s="789"/>
    </row>
    <row r="351" spans="1:6">
      <c r="A351" s="970"/>
      <c r="B351" s="973"/>
      <c r="C351" s="972"/>
      <c r="D351" s="789"/>
      <c r="E351" s="789"/>
      <c r="F351" s="789"/>
    </row>
    <row r="352" spans="1:6">
      <c r="A352" s="970"/>
      <c r="B352" s="973"/>
      <c r="C352" s="972"/>
      <c r="D352" s="789"/>
      <c r="E352" s="789"/>
      <c r="F352" s="789"/>
    </row>
    <row r="353" spans="1:6">
      <c r="A353" s="970"/>
      <c r="B353" s="973"/>
      <c r="C353" s="972"/>
      <c r="D353" s="789"/>
      <c r="E353" s="789"/>
      <c r="F353" s="789"/>
    </row>
    <row r="354" spans="1:6">
      <c r="A354" s="970"/>
      <c r="B354" s="973"/>
      <c r="C354" s="972"/>
      <c r="D354" s="789"/>
      <c r="E354" s="789"/>
      <c r="F354" s="789"/>
    </row>
    <row r="355" spans="1:6">
      <c r="A355" s="970"/>
      <c r="B355" s="973"/>
      <c r="C355" s="972"/>
      <c r="D355" s="789"/>
      <c r="E355" s="789"/>
      <c r="F355" s="789"/>
    </row>
    <row r="356" spans="1:6">
      <c r="A356" s="970"/>
      <c r="B356" s="973"/>
      <c r="C356" s="972"/>
      <c r="D356" s="789"/>
      <c r="E356" s="789"/>
      <c r="F356" s="789"/>
    </row>
    <row r="357" spans="1:6">
      <c r="A357" s="970"/>
      <c r="B357" s="973"/>
      <c r="C357" s="972"/>
      <c r="D357" s="789"/>
      <c r="E357" s="789"/>
      <c r="F357" s="789"/>
    </row>
    <row r="358" spans="1:6">
      <c r="A358" s="970"/>
      <c r="B358" s="973"/>
      <c r="C358" s="972"/>
      <c r="D358" s="789"/>
      <c r="E358" s="789"/>
      <c r="F358" s="789"/>
    </row>
    <row r="359" spans="1:6">
      <c r="A359" s="970"/>
      <c r="B359" s="973"/>
      <c r="C359" s="972"/>
      <c r="D359" s="789"/>
      <c r="E359" s="789"/>
      <c r="F359" s="789"/>
    </row>
    <row r="360" spans="1:6">
      <c r="A360" s="970"/>
      <c r="B360" s="973"/>
      <c r="C360" s="972"/>
      <c r="D360" s="789"/>
      <c r="E360" s="789"/>
      <c r="F360" s="789"/>
    </row>
    <row r="361" spans="1:6">
      <c r="A361" s="970"/>
      <c r="B361" s="973"/>
      <c r="C361" s="972"/>
      <c r="D361" s="789"/>
      <c r="E361" s="789"/>
      <c r="F361" s="789"/>
    </row>
    <row r="362" spans="1:6">
      <c r="A362" s="970"/>
      <c r="B362" s="973"/>
      <c r="C362" s="972"/>
      <c r="D362" s="789"/>
      <c r="E362" s="789"/>
      <c r="F362" s="789"/>
    </row>
    <row r="363" spans="1:6">
      <c r="A363" s="970"/>
      <c r="B363" s="973"/>
      <c r="C363" s="972"/>
      <c r="D363" s="789"/>
      <c r="E363" s="789"/>
      <c r="F363" s="789"/>
    </row>
    <row r="364" spans="1:6">
      <c r="A364" s="970"/>
      <c r="B364" s="973"/>
      <c r="C364" s="972"/>
      <c r="D364" s="789"/>
      <c r="E364" s="789"/>
      <c r="F364" s="789"/>
    </row>
    <row r="365" spans="1:6">
      <c r="A365" s="970"/>
      <c r="B365" s="973"/>
      <c r="C365" s="972"/>
      <c r="D365" s="789"/>
      <c r="E365" s="789"/>
      <c r="F365" s="789"/>
    </row>
    <row r="366" spans="1:6">
      <c r="A366" s="970"/>
      <c r="B366" s="973"/>
      <c r="C366" s="972"/>
      <c r="D366" s="789"/>
      <c r="E366" s="789"/>
      <c r="F366" s="789"/>
    </row>
    <row r="367" spans="1:6">
      <c r="A367" s="970"/>
      <c r="B367" s="973"/>
      <c r="C367" s="972"/>
      <c r="D367" s="789"/>
      <c r="E367" s="789"/>
      <c r="F367" s="789"/>
    </row>
    <row r="368" spans="1:6">
      <c r="A368" s="970"/>
      <c r="B368" s="973"/>
      <c r="C368" s="972"/>
      <c r="D368" s="789"/>
      <c r="E368" s="789"/>
      <c r="F368" s="789"/>
    </row>
    <row r="369" spans="1:6">
      <c r="A369" s="970"/>
      <c r="B369" s="973"/>
      <c r="C369" s="972"/>
      <c r="D369" s="789"/>
      <c r="E369" s="789"/>
      <c r="F369" s="789"/>
    </row>
    <row r="370" spans="1:6">
      <c r="A370" s="970"/>
      <c r="B370" s="973"/>
      <c r="C370" s="972"/>
      <c r="D370" s="789"/>
      <c r="E370" s="789"/>
      <c r="F370" s="789"/>
    </row>
    <row r="371" spans="1:6">
      <c r="A371" s="970"/>
      <c r="B371" s="973"/>
      <c r="C371" s="972"/>
      <c r="D371" s="789"/>
      <c r="E371" s="789"/>
      <c r="F371" s="789"/>
    </row>
    <row r="372" spans="1:6">
      <c r="A372" s="970"/>
      <c r="B372" s="973"/>
      <c r="C372" s="972"/>
      <c r="D372" s="789"/>
      <c r="E372" s="789"/>
      <c r="F372" s="789"/>
    </row>
    <row r="373" spans="1:6">
      <c r="A373" s="970"/>
      <c r="B373" s="973"/>
      <c r="C373" s="972"/>
      <c r="D373" s="789"/>
      <c r="E373" s="789"/>
      <c r="F373" s="789"/>
    </row>
    <row r="374" spans="1:6">
      <c r="A374" s="970"/>
      <c r="B374" s="973"/>
      <c r="C374" s="972"/>
      <c r="D374" s="789"/>
      <c r="E374" s="789"/>
      <c r="F374" s="789"/>
    </row>
    <row r="375" spans="1:6">
      <c r="A375" s="970"/>
      <c r="B375" s="973"/>
      <c r="C375" s="972"/>
      <c r="D375" s="789"/>
      <c r="E375" s="789"/>
      <c r="F375" s="789"/>
    </row>
    <row r="376" spans="1:6">
      <c r="A376" s="970"/>
      <c r="B376" s="973"/>
      <c r="C376" s="972"/>
      <c r="D376" s="789"/>
      <c r="E376" s="789"/>
      <c r="F376" s="789"/>
    </row>
    <row r="377" spans="1:6">
      <c r="A377" s="970"/>
      <c r="B377" s="973"/>
      <c r="C377" s="972"/>
      <c r="D377" s="789"/>
      <c r="E377" s="789"/>
      <c r="F377" s="789"/>
    </row>
    <row r="378" spans="1:6">
      <c r="A378" s="970"/>
      <c r="B378" s="973"/>
      <c r="C378" s="972"/>
      <c r="D378" s="789"/>
      <c r="E378" s="789"/>
      <c r="F378" s="789"/>
    </row>
    <row r="379" spans="1:6">
      <c r="A379" s="970"/>
      <c r="B379" s="973"/>
      <c r="C379" s="972"/>
      <c r="D379" s="789"/>
      <c r="E379" s="789"/>
      <c r="F379" s="789"/>
    </row>
    <row r="380" spans="1:6">
      <c r="A380" s="970"/>
      <c r="B380" s="973"/>
      <c r="C380" s="972"/>
      <c r="D380" s="789"/>
      <c r="E380" s="789"/>
      <c r="F380" s="789"/>
    </row>
    <row r="381" spans="1:6">
      <c r="A381" s="970"/>
      <c r="B381" s="973"/>
      <c r="C381" s="972"/>
      <c r="D381" s="789"/>
      <c r="E381" s="789"/>
      <c r="F381" s="789"/>
    </row>
    <row r="382" spans="1:6">
      <c r="A382" s="970"/>
      <c r="B382" s="973"/>
      <c r="C382" s="972"/>
      <c r="D382" s="789"/>
      <c r="E382" s="789"/>
      <c r="F382" s="789"/>
    </row>
    <row r="383" spans="1:6">
      <c r="A383" s="970"/>
      <c r="B383" s="973"/>
      <c r="C383" s="972"/>
      <c r="D383" s="789"/>
      <c r="E383" s="789"/>
      <c r="F383" s="789"/>
    </row>
    <row r="384" spans="1:6">
      <c r="A384" s="970"/>
      <c r="B384" s="973"/>
      <c r="C384" s="972"/>
      <c r="D384" s="789"/>
      <c r="E384" s="789"/>
      <c r="F384" s="789"/>
    </row>
    <row r="385" spans="1:6">
      <c r="A385" s="970"/>
      <c r="B385" s="973"/>
      <c r="C385" s="972"/>
      <c r="D385" s="789"/>
      <c r="E385" s="789"/>
      <c r="F385" s="789"/>
    </row>
    <row r="386" spans="1:6">
      <c r="A386" s="970"/>
      <c r="B386" s="973"/>
      <c r="C386" s="972"/>
      <c r="D386" s="789"/>
      <c r="E386" s="789"/>
      <c r="F386" s="789"/>
    </row>
    <row r="387" spans="1:6">
      <c r="A387" s="970"/>
      <c r="B387" s="973"/>
      <c r="C387" s="972"/>
      <c r="D387" s="789"/>
      <c r="E387" s="789"/>
      <c r="F387" s="789"/>
    </row>
    <row r="388" spans="1:6">
      <c r="A388" s="970"/>
      <c r="B388" s="973"/>
      <c r="C388" s="972"/>
      <c r="D388" s="789"/>
      <c r="E388" s="789"/>
      <c r="F388" s="789"/>
    </row>
    <row r="389" spans="1:6">
      <c r="A389" s="970"/>
      <c r="B389" s="973"/>
      <c r="C389" s="972"/>
      <c r="D389" s="789"/>
      <c r="E389" s="789"/>
      <c r="F389" s="789"/>
    </row>
    <row r="390" spans="1:6">
      <c r="A390" s="970"/>
      <c r="B390" s="973"/>
      <c r="C390" s="972"/>
      <c r="D390" s="789"/>
      <c r="E390" s="789"/>
      <c r="F390" s="789"/>
    </row>
    <row r="391" spans="1:6">
      <c r="A391" s="970"/>
      <c r="B391" s="973"/>
      <c r="C391" s="972"/>
      <c r="D391" s="789"/>
      <c r="E391" s="789"/>
      <c r="F391" s="789"/>
    </row>
    <row r="392" spans="1:6">
      <c r="A392" s="970"/>
      <c r="B392" s="973"/>
      <c r="C392" s="972"/>
      <c r="D392" s="789"/>
      <c r="E392" s="789"/>
      <c r="F392" s="789"/>
    </row>
    <row r="393" spans="1:6">
      <c r="A393" s="970"/>
      <c r="B393" s="973"/>
      <c r="C393" s="972"/>
      <c r="D393" s="789"/>
      <c r="E393" s="789"/>
      <c r="F393" s="789"/>
    </row>
    <row r="394" spans="1:6">
      <c r="A394" s="970"/>
      <c r="B394" s="973"/>
      <c r="C394" s="972"/>
      <c r="D394" s="789"/>
      <c r="E394" s="789"/>
      <c r="F394" s="789"/>
    </row>
    <row r="395" spans="1:6">
      <c r="A395" s="970"/>
      <c r="B395" s="973"/>
      <c r="C395" s="972"/>
      <c r="D395" s="789"/>
      <c r="E395" s="789"/>
      <c r="F395" s="789"/>
    </row>
    <row r="396" spans="1:6">
      <c r="A396" s="970"/>
      <c r="B396" s="973"/>
      <c r="C396" s="972"/>
      <c r="D396" s="789"/>
      <c r="E396" s="789"/>
      <c r="F396" s="789"/>
    </row>
    <row r="397" spans="1:6">
      <c r="A397" s="970"/>
      <c r="B397" s="973"/>
      <c r="C397" s="972"/>
      <c r="D397" s="789"/>
      <c r="E397" s="789"/>
      <c r="F397" s="789"/>
    </row>
    <row r="398" spans="1:6">
      <c r="A398" s="970"/>
      <c r="B398" s="973"/>
      <c r="C398" s="972"/>
      <c r="D398" s="789"/>
      <c r="E398" s="789"/>
      <c r="F398" s="789"/>
    </row>
    <row r="399" spans="1:6">
      <c r="A399" s="970"/>
      <c r="B399" s="973"/>
      <c r="C399" s="972"/>
      <c r="D399" s="789"/>
      <c r="E399" s="789"/>
      <c r="F399" s="789"/>
    </row>
    <row r="400" spans="1:6">
      <c r="A400" s="970"/>
      <c r="B400" s="973"/>
      <c r="C400" s="972"/>
      <c r="D400" s="789"/>
      <c r="E400" s="789"/>
      <c r="F400" s="789"/>
    </row>
    <row r="401" spans="1:6">
      <c r="A401" s="970"/>
      <c r="B401" s="973"/>
      <c r="C401" s="972"/>
      <c r="D401" s="789"/>
      <c r="E401" s="789"/>
      <c r="F401" s="789"/>
    </row>
    <row r="402" spans="1:6">
      <c r="A402" s="970"/>
      <c r="B402" s="973"/>
      <c r="C402" s="972"/>
      <c r="D402" s="789"/>
      <c r="E402" s="789"/>
      <c r="F402" s="789"/>
    </row>
    <row r="403" spans="1:6">
      <c r="A403" s="970"/>
      <c r="B403" s="973"/>
      <c r="C403" s="972"/>
      <c r="D403" s="789"/>
      <c r="E403" s="789"/>
      <c r="F403" s="789"/>
    </row>
    <row r="404" spans="1:6">
      <c r="A404" s="970"/>
      <c r="B404" s="973"/>
      <c r="C404" s="972"/>
      <c r="D404" s="789"/>
      <c r="E404" s="789"/>
      <c r="F404" s="789"/>
    </row>
    <row r="405" spans="1:6">
      <c r="A405" s="970"/>
      <c r="B405" s="973"/>
      <c r="C405" s="972"/>
      <c r="D405" s="789"/>
      <c r="E405" s="789"/>
      <c r="F405" s="789"/>
    </row>
    <row r="406" spans="1:6">
      <c r="A406" s="970"/>
      <c r="B406" s="973"/>
      <c r="C406" s="972"/>
      <c r="D406" s="789"/>
      <c r="E406" s="789"/>
      <c r="F406" s="789"/>
    </row>
    <row r="407" spans="1:6">
      <c r="A407" s="970"/>
      <c r="B407" s="973"/>
      <c r="C407" s="972"/>
      <c r="D407" s="789"/>
      <c r="E407" s="789"/>
      <c r="F407" s="789"/>
    </row>
    <row r="408" spans="1:6">
      <c r="A408" s="970"/>
      <c r="B408" s="973"/>
      <c r="C408" s="972"/>
      <c r="D408" s="789"/>
      <c r="E408" s="789"/>
      <c r="F408" s="789"/>
    </row>
    <row r="409" spans="1:6">
      <c r="A409" s="970"/>
      <c r="B409" s="973"/>
      <c r="C409" s="972"/>
      <c r="D409" s="789"/>
      <c r="E409" s="789"/>
      <c r="F409" s="789"/>
    </row>
    <row r="410" spans="1:6">
      <c r="A410" s="970"/>
      <c r="B410" s="973"/>
      <c r="C410" s="972"/>
      <c r="D410" s="789"/>
      <c r="E410" s="789"/>
      <c r="F410" s="789"/>
    </row>
    <row r="411" spans="1:6">
      <c r="A411" s="970"/>
      <c r="B411" s="973"/>
      <c r="C411" s="972"/>
      <c r="D411" s="789"/>
      <c r="E411" s="789"/>
      <c r="F411" s="789"/>
    </row>
    <row r="412" spans="1:6">
      <c r="A412" s="970"/>
      <c r="B412" s="973"/>
      <c r="C412" s="972"/>
      <c r="D412" s="789"/>
      <c r="E412" s="789"/>
      <c r="F412" s="789"/>
    </row>
    <row r="413" spans="1:6">
      <c r="A413" s="970"/>
      <c r="B413" s="973"/>
      <c r="C413" s="972"/>
      <c r="D413" s="789"/>
      <c r="E413" s="789"/>
      <c r="F413" s="789"/>
    </row>
    <row r="414" spans="1:6">
      <c r="A414" s="970"/>
      <c r="B414" s="973"/>
      <c r="C414" s="972"/>
      <c r="D414" s="789"/>
      <c r="E414" s="789"/>
      <c r="F414" s="789"/>
    </row>
    <row r="415" spans="1:6">
      <c r="A415" s="970"/>
      <c r="B415" s="973"/>
      <c r="C415" s="972"/>
      <c r="D415" s="789"/>
      <c r="E415" s="789"/>
      <c r="F415" s="789"/>
    </row>
    <row r="416" spans="1:6">
      <c r="A416" s="970"/>
      <c r="B416" s="973"/>
      <c r="C416" s="972"/>
      <c r="D416" s="789"/>
      <c r="E416" s="789"/>
      <c r="F416" s="789"/>
    </row>
    <row r="417" spans="1:6">
      <c r="A417" s="970"/>
      <c r="B417" s="973"/>
      <c r="C417" s="972"/>
      <c r="D417" s="789"/>
      <c r="E417" s="789"/>
      <c r="F417" s="789"/>
    </row>
    <row r="418" spans="1:6">
      <c r="A418" s="970"/>
      <c r="B418" s="973"/>
      <c r="C418" s="972"/>
      <c r="D418" s="789"/>
      <c r="E418" s="789"/>
      <c r="F418" s="789"/>
    </row>
    <row r="419" spans="1:6">
      <c r="A419" s="970"/>
      <c r="B419" s="973"/>
      <c r="C419" s="972"/>
      <c r="D419" s="789"/>
      <c r="E419" s="789"/>
      <c r="F419" s="789"/>
    </row>
    <row r="420" spans="1:6">
      <c r="A420" s="970"/>
      <c r="B420" s="973"/>
      <c r="C420" s="972"/>
      <c r="D420" s="789"/>
      <c r="E420" s="789"/>
      <c r="F420" s="789"/>
    </row>
    <row r="421" spans="1:6">
      <c r="A421" s="970"/>
      <c r="B421" s="973"/>
      <c r="C421" s="972"/>
      <c r="D421" s="789"/>
      <c r="E421" s="789"/>
      <c r="F421" s="789"/>
    </row>
    <row r="422" spans="1:6">
      <c r="A422" s="970"/>
      <c r="B422" s="973"/>
      <c r="C422" s="972"/>
      <c r="D422" s="789"/>
      <c r="E422" s="789"/>
      <c r="F422" s="789"/>
    </row>
    <row r="423" spans="1:6">
      <c r="A423" s="970"/>
      <c r="B423" s="973"/>
      <c r="C423" s="972"/>
      <c r="D423" s="789"/>
      <c r="E423" s="789"/>
      <c r="F423" s="789"/>
    </row>
    <row r="424" spans="1:6">
      <c r="A424" s="970"/>
      <c r="B424" s="973"/>
      <c r="C424" s="972"/>
      <c r="D424" s="789"/>
      <c r="E424" s="789"/>
      <c r="F424" s="789"/>
    </row>
    <row r="425" spans="1:6">
      <c r="A425" s="970"/>
      <c r="B425" s="973"/>
      <c r="C425" s="972"/>
      <c r="D425" s="789"/>
      <c r="E425" s="789"/>
      <c r="F425" s="789"/>
    </row>
    <row r="426" spans="1:6">
      <c r="A426" s="970"/>
      <c r="B426" s="973"/>
      <c r="C426" s="972"/>
      <c r="D426" s="789"/>
      <c r="E426" s="789"/>
      <c r="F426" s="789"/>
    </row>
    <row r="427" spans="1:6">
      <c r="A427" s="970"/>
      <c r="B427" s="973"/>
      <c r="C427" s="972"/>
      <c r="D427" s="789"/>
      <c r="E427" s="789"/>
      <c r="F427" s="789"/>
    </row>
    <row r="428" spans="1:6">
      <c r="A428" s="970"/>
      <c r="B428" s="973"/>
      <c r="C428" s="972"/>
      <c r="D428" s="789"/>
      <c r="E428" s="789"/>
      <c r="F428" s="789"/>
    </row>
    <row r="429" spans="1:6">
      <c r="A429" s="970"/>
      <c r="B429" s="973"/>
      <c r="C429" s="972"/>
      <c r="D429" s="789"/>
      <c r="E429" s="789"/>
      <c r="F429" s="789"/>
    </row>
    <row r="430" spans="1:6">
      <c r="A430" s="970"/>
      <c r="B430" s="973"/>
      <c r="C430" s="972"/>
      <c r="D430" s="789"/>
      <c r="E430" s="789"/>
      <c r="F430" s="789"/>
    </row>
    <row r="431" spans="1:6">
      <c r="A431" s="970"/>
      <c r="B431" s="973"/>
      <c r="C431" s="972"/>
      <c r="D431" s="789"/>
      <c r="E431" s="789"/>
      <c r="F431" s="789"/>
    </row>
    <row r="432" spans="1:6">
      <c r="A432" s="970"/>
      <c r="B432" s="973"/>
      <c r="C432" s="972"/>
      <c r="D432" s="789"/>
      <c r="E432" s="789"/>
      <c r="F432" s="789"/>
    </row>
    <row r="433" spans="1:6">
      <c r="A433" s="970"/>
      <c r="B433" s="973"/>
      <c r="C433" s="972"/>
      <c r="D433" s="789"/>
      <c r="E433" s="789"/>
      <c r="F433" s="789"/>
    </row>
    <row r="434" spans="1:6">
      <c r="A434" s="970"/>
      <c r="B434" s="973"/>
      <c r="C434" s="972"/>
      <c r="D434" s="789"/>
      <c r="E434" s="789"/>
      <c r="F434" s="789"/>
    </row>
    <row r="435" spans="1:6">
      <c r="A435" s="970"/>
      <c r="B435" s="973"/>
      <c r="C435" s="972"/>
      <c r="D435" s="789"/>
      <c r="E435" s="789"/>
      <c r="F435" s="789"/>
    </row>
    <row r="436" spans="1:6">
      <c r="A436" s="970"/>
      <c r="B436" s="973"/>
      <c r="C436" s="972"/>
      <c r="D436" s="789"/>
      <c r="E436" s="789"/>
      <c r="F436" s="789"/>
    </row>
    <row r="437" spans="1:6">
      <c r="A437" s="970"/>
      <c r="B437" s="973"/>
      <c r="C437" s="972"/>
      <c r="D437" s="789"/>
      <c r="E437" s="789"/>
      <c r="F437" s="789"/>
    </row>
    <row r="438" spans="1:6">
      <c r="A438" s="970"/>
      <c r="B438" s="973"/>
      <c r="C438" s="972"/>
      <c r="D438" s="789"/>
      <c r="E438" s="789"/>
      <c r="F438" s="789"/>
    </row>
    <row r="439" spans="1:6">
      <c r="A439" s="970"/>
      <c r="B439" s="973"/>
      <c r="C439" s="972"/>
      <c r="D439" s="789"/>
      <c r="E439" s="789"/>
      <c r="F439" s="789"/>
    </row>
    <row r="440" spans="1:6">
      <c r="A440" s="970"/>
      <c r="B440" s="973"/>
      <c r="C440" s="972"/>
      <c r="D440" s="789"/>
      <c r="E440" s="789"/>
      <c r="F440" s="789"/>
    </row>
    <row r="441" spans="1:6">
      <c r="A441" s="970"/>
      <c r="B441" s="973"/>
      <c r="C441" s="972"/>
      <c r="D441" s="789"/>
      <c r="E441" s="789"/>
      <c r="F441" s="789"/>
    </row>
    <row r="442" spans="1:6">
      <c r="A442" s="970"/>
      <c r="B442" s="973"/>
      <c r="C442" s="972"/>
      <c r="D442" s="789"/>
      <c r="E442" s="789"/>
      <c r="F442" s="789"/>
    </row>
    <row r="443" spans="1:6">
      <c r="A443" s="970"/>
      <c r="B443" s="973"/>
      <c r="C443" s="972"/>
      <c r="D443" s="789"/>
      <c r="E443" s="789"/>
      <c r="F443" s="789"/>
    </row>
    <row r="444" spans="1:6">
      <c r="A444" s="970"/>
      <c r="B444" s="973"/>
      <c r="C444" s="972"/>
      <c r="D444" s="789"/>
      <c r="E444" s="789"/>
      <c r="F444" s="789"/>
    </row>
    <row r="445" spans="1:6">
      <c r="A445" s="970"/>
      <c r="B445" s="973"/>
      <c r="C445" s="972"/>
      <c r="D445" s="789"/>
      <c r="E445" s="789"/>
      <c r="F445" s="789"/>
    </row>
    <row r="446" spans="1:6">
      <c r="A446" s="970"/>
      <c r="B446" s="973"/>
      <c r="C446" s="972"/>
      <c r="D446" s="789"/>
      <c r="E446" s="789"/>
      <c r="F446" s="789"/>
    </row>
    <row r="447" spans="1:6">
      <c r="A447" s="970"/>
      <c r="B447" s="973"/>
      <c r="C447" s="972"/>
      <c r="D447" s="789"/>
      <c r="E447" s="789"/>
      <c r="F447" s="789"/>
    </row>
    <row r="448" spans="1:6">
      <c r="A448" s="970"/>
      <c r="B448" s="973"/>
      <c r="C448" s="972"/>
      <c r="D448" s="789"/>
      <c r="E448" s="789"/>
      <c r="F448" s="789"/>
    </row>
    <row r="449" spans="1:6">
      <c r="A449" s="970"/>
      <c r="B449" s="973"/>
      <c r="C449" s="972"/>
      <c r="D449" s="789"/>
      <c r="E449" s="789"/>
      <c r="F449" s="789"/>
    </row>
    <row r="450" spans="1:6">
      <c r="A450" s="970"/>
      <c r="B450" s="973"/>
      <c r="C450" s="972"/>
      <c r="D450" s="789"/>
      <c r="E450" s="789"/>
      <c r="F450" s="789"/>
    </row>
    <row r="451" spans="1:6">
      <c r="A451" s="970"/>
      <c r="B451" s="973"/>
      <c r="C451" s="972"/>
      <c r="D451" s="789"/>
      <c r="E451" s="789"/>
      <c r="F451" s="789"/>
    </row>
    <row r="452" spans="1:6">
      <c r="A452" s="970"/>
      <c r="B452" s="973"/>
      <c r="C452" s="972"/>
      <c r="D452" s="789"/>
      <c r="E452" s="789"/>
      <c r="F452" s="789"/>
    </row>
    <row r="453" spans="1:6">
      <c r="A453" s="970"/>
      <c r="B453" s="973"/>
      <c r="C453" s="972"/>
      <c r="D453" s="789"/>
      <c r="E453" s="789"/>
      <c r="F453" s="789"/>
    </row>
    <row r="454" spans="1:6">
      <c r="A454" s="970"/>
      <c r="B454" s="973"/>
      <c r="C454" s="972"/>
      <c r="D454" s="789"/>
      <c r="E454" s="789"/>
      <c r="F454" s="789"/>
    </row>
    <row r="455" spans="1:6">
      <c r="A455" s="970"/>
      <c r="B455" s="973"/>
      <c r="C455" s="972"/>
      <c r="D455" s="789"/>
      <c r="E455" s="789"/>
      <c r="F455" s="789"/>
    </row>
    <row r="456" spans="1:6">
      <c r="A456" s="970"/>
      <c r="B456" s="973"/>
      <c r="C456" s="972"/>
      <c r="D456" s="789"/>
      <c r="E456" s="789"/>
      <c r="F456" s="789"/>
    </row>
    <row r="457" spans="1:6">
      <c r="A457" s="970"/>
      <c r="B457" s="973"/>
      <c r="C457" s="972"/>
      <c r="D457" s="789"/>
      <c r="E457" s="789"/>
      <c r="F457" s="789"/>
    </row>
    <row r="458" spans="1:6">
      <c r="A458" s="970"/>
      <c r="B458" s="973"/>
      <c r="C458" s="972"/>
      <c r="D458" s="789"/>
      <c r="E458" s="789"/>
      <c r="F458" s="789"/>
    </row>
    <row r="459" spans="1:6">
      <c r="A459" s="970"/>
      <c r="B459" s="973"/>
      <c r="C459" s="972"/>
      <c r="D459" s="789"/>
      <c r="E459" s="789"/>
      <c r="F459" s="789"/>
    </row>
    <row r="460" spans="1:6">
      <c r="A460" s="970"/>
      <c r="B460" s="973"/>
      <c r="C460" s="972"/>
      <c r="D460" s="789"/>
      <c r="E460" s="789"/>
      <c r="F460" s="789"/>
    </row>
    <row r="461" spans="1:6">
      <c r="A461" s="970"/>
      <c r="B461" s="973"/>
      <c r="C461" s="972"/>
      <c r="D461" s="789"/>
      <c r="E461" s="789"/>
      <c r="F461" s="789"/>
    </row>
    <row r="462" spans="1:6">
      <c r="A462" s="970"/>
      <c r="B462" s="973"/>
      <c r="C462" s="972"/>
      <c r="D462" s="789"/>
      <c r="E462" s="789"/>
      <c r="F462" s="789"/>
    </row>
    <row r="463" spans="1:6">
      <c r="A463" s="970"/>
      <c r="B463" s="973"/>
      <c r="C463" s="972"/>
      <c r="D463" s="789"/>
      <c r="E463" s="789"/>
      <c r="F463" s="789"/>
    </row>
    <row r="464" spans="1:6">
      <c r="A464" s="970"/>
      <c r="B464" s="973"/>
      <c r="C464" s="972"/>
      <c r="D464" s="789"/>
      <c r="E464" s="789"/>
      <c r="F464" s="789"/>
    </row>
    <row r="465" spans="1:6">
      <c r="A465" s="970"/>
      <c r="B465" s="973"/>
      <c r="C465" s="972"/>
      <c r="D465" s="789"/>
      <c r="E465" s="789"/>
      <c r="F465" s="789"/>
    </row>
    <row r="466" spans="1:6">
      <c r="A466" s="970"/>
      <c r="B466" s="973"/>
      <c r="C466" s="972"/>
      <c r="D466" s="789"/>
      <c r="E466" s="789"/>
      <c r="F466" s="789"/>
    </row>
    <row r="467" spans="1:6">
      <c r="A467" s="970"/>
      <c r="B467" s="973"/>
      <c r="C467" s="972"/>
      <c r="D467" s="789"/>
      <c r="E467" s="789"/>
      <c r="F467" s="789"/>
    </row>
    <row r="468" spans="1:6">
      <c r="A468" s="970"/>
      <c r="B468" s="973"/>
      <c r="C468" s="972"/>
      <c r="D468" s="789"/>
      <c r="E468" s="789"/>
      <c r="F468" s="789"/>
    </row>
    <row r="469" spans="1:6">
      <c r="A469" s="970"/>
      <c r="B469" s="973"/>
      <c r="C469" s="972"/>
      <c r="D469" s="789"/>
      <c r="E469" s="789"/>
      <c r="F469" s="789"/>
    </row>
    <row r="470" spans="1:6">
      <c r="A470" s="970"/>
      <c r="B470" s="973"/>
      <c r="C470" s="972"/>
      <c r="D470" s="789"/>
      <c r="E470" s="789"/>
      <c r="F470" s="789"/>
    </row>
    <row r="471" spans="1:6">
      <c r="A471" s="970"/>
      <c r="B471" s="973"/>
      <c r="C471" s="972"/>
      <c r="D471" s="789"/>
      <c r="E471" s="789"/>
      <c r="F471" s="789"/>
    </row>
    <row r="472" spans="1:6">
      <c r="A472" s="970"/>
      <c r="B472" s="973"/>
      <c r="C472" s="972"/>
      <c r="D472" s="789"/>
      <c r="E472" s="789"/>
      <c r="F472" s="789"/>
    </row>
    <row r="473" spans="1:6">
      <c r="A473" s="970"/>
      <c r="B473" s="973"/>
      <c r="C473" s="972"/>
      <c r="D473" s="789"/>
      <c r="E473" s="789"/>
      <c r="F473" s="789"/>
    </row>
    <row r="474" spans="1:6">
      <c r="A474" s="970"/>
      <c r="B474" s="973"/>
      <c r="C474" s="972"/>
      <c r="D474" s="789"/>
      <c r="E474" s="789"/>
      <c r="F474" s="789"/>
    </row>
    <row r="475" spans="1:6">
      <c r="A475" s="970"/>
      <c r="B475" s="973"/>
      <c r="C475" s="972"/>
      <c r="D475" s="789"/>
      <c r="E475" s="789"/>
      <c r="F475" s="789"/>
    </row>
    <row r="476" spans="1:6">
      <c r="A476" s="970"/>
      <c r="B476" s="973"/>
      <c r="C476" s="972"/>
      <c r="D476" s="789"/>
      <c r="E476" s="789"/>
      <c r="F476" s="789"/>
    </row>
    <row r="477" spans="1:6">
      <c r="A477" s="970"/>
      <c r="B477" s="973"/>
      <c r="C477" s="972"/>
      <c r="D477" s="789"/>
      <c r="E477" s="789"/>
      <c r="F477" s="789"/>
    </row>
    <row r="478" spans="1:6">
      <c r="A478" s="970"/>
      <c r="B478" s="973"/>
      <c r="C478" s="972"/>
      <c r="D478" s="789"/>
      <c r="E478" s="789"/>
      <c r="F478" s="789"/>
    </row>
    <row r="479" spans="1:6">
      <c r="A479" s="970"/>
      <c r="B479" s="973"/>
      <c r="C479" s="972"/>
      <c r="D479" s="789"/>
      <c r="E479" s="789"/>
      <c r="F479" s="789"/>
    </row>
    <row r="480" spans="1:6">
      <c r="A480" s="970"/>
      <c r="B480" s="973"/>
      <c r="C480" s="972"/>
      <c r="D480" s="789"/>
      <c r="E480" s="789"/>
      <c r="F480" s="789"/>
    </row>
    <row r="481" spans="1:6">
      <c r="A481" s="970"/>
      <c r="B481" s="973"/>
      <c r="C481" s="972"/>
      <c r="D481" s="789"/>
      <c r="E481" s="789"/>
      <c r="F481" s="789"/>
    </row>
    <row r="482" spans="1:6">
      <c r="A482" s="970"/>
      <c r="B482" s="973"/>
      <c r="C482" s="972"/>
      <c r="D482" s="789"/>
      <c r="E482" s="789"/>
      <c r="F482" s="789"/>
    </row>
    <row r="483" spans="1:6">
      <c r="A483" s="970"/>
      <c r="B483" s="973"/>
      <c r="C483" s="972"/>
      <c r="D483" s="789"/>
      <c r="E483" s="789"/>
      <c r="F483" s="789"/>
    </row>
    <row r="484" spans="1:6">
      <c r="A484" s="970"/>
      <c r="B484" s="973"/>
      <c r="C484" s="972"/>
      <c r="D484" s="789"/>
      <c r="E484" s="789"/>
      <c r="F484" s="789"/>
    </row>
    <row r="485" spans="1:6">
      <c r="A485" s="970"/>
      <c r="B485" s="973"/>
      <c r="C485" s="972"/>
      <c r="D485" s="789"/>
      <c r="E485" s="789"/>
      <c r="F485" s="789"/>
    </row>
    <row r="486" spans="1:6">
      <c r="A486" s="970"/>
      <c r="B486" s="973"/>
      <c r="C486" s="972"/>
      <c r="D486" s="789"/>
      <c r="E486" s="789"/>
      <c r="F486" s="789"/>
    </row>
    <row r="487" spans="1:6">
      <c r="A487" s="970"/>
      <c r="B487" s="973"/>
      <c r="C487" s="972"/>
      <c r="D487" s="789"/>
      <c r="E487" s="789"/>
      <c r="F487" s="789"/>
    </row>
    <row r="488" spans="1:6">
      <c r="A488" s="970"/>
      <c r="B488" s="973"/>
      <c r="C488" s="972"/>
      <c r="D488" s="789"/>
      <c r="E488" s="789"/>
      <c r="F488" s="789"/>
    </row>
    <row r="489" spans="1:6">
      <c r="A489" s="970"/>
      <c r="B489" s="973"/>
      <c r="C489" s="972"/>
      <c r="D489" s="789"/>
      <c r="E489" s="789"/>
      <c r="F489" s="789"/>
    </row>
    <row r="490" spans="1:6">
      <c r="A490" s="970"/>
      <c r="B490" s="973"/>
      <c r="C490" s="972"/>
      <c r="D490" s="789"/>
      <c r="E490" s="789"/>
      <c r="F490" s="789"/>
    </row>
    <row r="491" spans="1:6">
      <c r="A491" s="970"/>
      <c r="B491" s="973"/>
      <c r="C491" s="972"/>
      <c r="D491" s="789"/>
      <c r="E491" s="789"/>
      <c r="F491" s="789"/>
    </row>
    <row r="492" spans="1:6">
      <c r="A492" s="970"/>
      <c r="B492" s="973"/>
      <c r="C492" s="972"/>
      <c r="D492" s="789"/>
      <c r="E492" s="789"/>
      <c r="F492" s="789"/>
    </row>
    <row r="493" spans="1:6">
      <c r="A493" s="970"/>
      <c r="B493" s="973"/>
      <c r="C493" s="972"/>
      <c r="D493" s="789"/>
      <c r="E493" s="789"/>
      <c r="F493" s="789"/>
    </row>
    <row r="494" spans="1:6">
      <c r="A494" s="970"/>
      <c r="B494" s="973"/>
      <c r="C494" s="972"/>
      <c r="D494" s="789"/>
      <c r="E494" s="789"/>
      <c r="F494" s="789"/>
    </row>
    <row r="495" spans="1:6">
      <c r="A495" s="970"/>
      <c r="B495" s="973"/>
      <c r="C495" s="972"/>
      <c r="D495" s="789"/>
      <c r="E495" s="789"/>
      <c r="F495" s="789"/>
    </row>
    <row r="496" spans="1:6">
      <c r="A496" s="970"/>
      <c r="B496" s="973"/>
      <c r="C496" s="972"/>
      <c r="D496" s="789"/>
      <c r="E496" s="789"/>
      <c r="F496" s="789"/>
    </row>
    <row r="497" spans="1:6">
      <c r="A497" s="970"/>
      <c r="B497" s="973"/>
      <c r="C497" s="972"/>
      <c r="D497" s="789"/>
      <c r="E497" s="789"/>
      <c r="F497" s="789"/>
    </row>
    <row r="498" spans="1:6">
      <c r="A498" s="970"/>
      <c r="B498" s="973"/>
      <c r="C498" s="972"/>
      <c r="D498" s="789"/>
      <c r="E498" s="789"/>
      <c r="F498" s="789"/>
    </row>
    <row r="499" spans="1:6">
      <c r="A499" s="970"/>
      <c r="B499" s="973"/>
      <c r="C499" s="972"/>
      <c r="D499" s="789"/>
      <c r="E499" s="789"/>
      <c r="F499" s="789"/>
    </row>
    <row r="500" spans="1:6">
      <c r="A500" s="970"/>
      <c r="B500" s="973"/>
      <c r="C500" s="972"/>
      <c r="D500" s="789"/>
      <c r="E500" s="789"/>
      <c r="F500" s="789"/>
    </row>
    <row r="501" spans="1:6">
      <c r="A501" s="970"/>
      <c r="B501" s="973"/>
      <c r="C501" s="972"/>
      <c r="D501" s="789"/>
      <c r="E501" s="789"/>
      <c r="F501" s="789"/>
    </row>
    <row r="502" spans="1:6">
      <c r="A502" s="970"/>
      <c r="B502" s="973"/>
      <c r="C502" s="972"/>
      <c r="D502" s="789"/>
      <c r="E502" s="789"/>
      <c r="F502" s="789"/>
    </row>
    <row r="503" spans="1:6">
      <c r="A503" s="970"/>
      <c r="B503" s="973"/>
      <c r="C503" s="972"/>
      <c r="D503" s="789"/>
      <c r="E503" s="789"/>
      <c r="F503" s="789"/>
    </row>
    <row r="504" spans="1:6">
      <c r="A504" s="970"/>
      <c r="B504" s="973"/>
      <c r="C504" s="972"/>
      <c r="D504" s="789"/>
      <c r="E504" s="789"/>
      <c r="F504" s="789"/>
    </row>
    <row r="505" spans="1:6">
      <c r="A505" s="970"/>
      <c r="B505" s="973"/>
      <c r="C505" s="972"/>
      <c r="D505" s="789"/>
      <c r="E505" s="789"/>
      <c r="F505" s="789"/>
    </row>
    <row r="506" spans="1:6">
      <c r="A506" s="970"/>
      <c r="B506" s="973"/>
      <c r="C506" s="972"/>
      <c r="D506" s="789"/>
      <c r="E506" s="789"/>
      <c r="F506" s="789"/>
    </row>
    <row r="507" spans="1:6">
      <c r="A507" s="970"/>
      <c r="B507" s="974"/>
      <c r="C507" s="972"/>
      <c r="D507" s="789"/>
      <c r="E507" s="789"/>
      <c r="F507" s="789"/>
    </row>
    <row r="508" spans="1:6">
      <c r="A508" s="970"/>
      <c r="B508" s="974"/>
      <c r="C508" s="972"/>
      <c r="D508" s="789"/>
      <c r="E508" s="789"/>
      <c r="F508" s="789"/>
    </row>
    <row r="509" spans="1:6">
      <c r="A509" s="970"/>
      <c r="B509" s="974"/>
      <c r="C509" s="972"/>
      <c r="D509" s="789"/>
      <c r="E509" s="789"/>
      <c r="F509" s="789"/>
    </row>
    <row r="510" spans="1:6">
      <c r="A510" s="970"/>
      <c r="B510" s="974"/>
      <c r="C510" s="972"/>
      <c r="D510" s="789"/>
      <c r="E510" s="789"/>
      <c r="F510" s="789"/>
    </row>
    <row r="511" spans="1:6">
      <c r="A511" s="970"/>
      <c r="B511" s="974"/>
      <c r="C511" s="972"/>
      <c r="D511" s="789"/>
      <c r="E511" s="789"/>
      <c r="F511" s="789"/>
    </row>
    <row r="512" spans="1:6">
      <c r="A512" s="970"/>
      <c r="B512" s="974"/>
      <c r="C512" s="972"/>
      <c r="D512" s="789"/>
      <c r="E512" s="789"/>
      <c r="F512" s="789"/>
    </row>
    <row r="513" spans="1:6">
      <c r="A513" s="970"/>
      <c r="B513" s="974"/>
      <c r="C513" s="972"/>
      <c r="D513" s="789"/>
      <c r="E513" s="789"/>
      <c r="F513" s="789"/>
    </row>
    <row r="514" spans="1:6">
      <c r="A514" s="970"/>
      <c r="B514" s="974"/>
      <c r="C514" s="972"/>
      <c r="D514" s="789"/>
      <c r="E514" s="789"/>
      <c r="F514" s="789"/>
    </row>
    <row r="515" spans="1:6">
      <c r="A515" s="970"/>
      <c r="B515" s="974"/>
      <c r="C515" s="972"/>
      <c r="D515" s="789"/>
      <c r="E515" s="789"/>
      <c r="F515" s="789"/>
    </row>
    <row r="516" spans="1:6">
      <c r="A516" s="970"/>
      <c r="B516" s="974"/>
      <c r="C516" s="972"/>
      <c r="D516" s="789"/>
      <c r="E516" s="789"/>
      <c r="F516" s="789"/>
    </row>
    <row r="517" spans="1:6">
      <c r="A517" s="970"/>
      <c r="B517" s="974"/>
      <c r="C517" s="972"/>
      <c r="D517" s="789"/>
      <c r="E517" s="789"/>
      <c r="F517" s="789"/>
    </row>
    <row r="518" spans="1:6">
      <c r="A518" s="970"/>
      <c r="B518" s="974"/>
      <c r="C518" s="972"/>
      <c r="D518" s="789"/>
      <c r="E518" s="789"/>
      <c r="F518" s="789"/>
    </row>
    <row r="519" spans="1:6">
      <c r="A519" s="970"/>
      <c r="B519" s="974"/>
      <c r="C519" s="972"/>
      <c r="D519" s="789"/>
      <c r="E519" s="789"/>
      <c r="F519" s="789"/>
    </row>
    <row r="520" spans="1:6">
      <c r="A520" s="970"/>
      <c r="B520" s="974"/>
      <c r="C520" s="972"/>
      <c r="D520" s="789"/>
      <c r="E520" s="789"/>
      <c r="F520" s="789"/>
    </row>
    <row r="521" spans="1:6">
      <c r="A521" s="970"/>
      <c r="B521" s="974"/>
      <c r="C521" s="972"/>
      <c r="D521" s="789"/>
      <c r="E521" s="789"/>
      <c r="F521" s="789"/>
    </row>
    <row r="522" spans="1:6">
      <c r="A522" s="970"/>
      <c r="B522" s="974"/>
      <c r="C522" s="972"/>
      <c r="D522" s="789"/>
      <c r="E522" s="789"/>
      <c r="F522" s="789"/>
    </row>
    <row r="523" spans="1:6">
      <c r="A523" s="970"/>
      <c r="B523" s="974"/>
      <c r="C523" s="972"/>
      <c r="D523" s="789"/>
      <c r="E523" s="789"/>
      <c r="F523" s="789"/>
    </row>
    <row r="524" spans="1:6">
      <c r="A524" s="970"/>
      <c r="B524" s="974"/>
      <c r="C524" s="972"/>
      <c r="D524" s="789"/>
      <c r="E524" s="789"/>
      <c r="F524" s="789"/>
    </row>
    <row r="525" spans="1:6">
      <c r="A525" s="970"/>
      <c r="B525" s="974"/>
      <c r="C525" s="972"/>
      <c r="D525" s="789"/>
      <c r="E525" s="789"/>
      <c r="F525" s="789"/>
    </row>
    <row r="526" spans="1:6">
      <c r="A526" s="970"/>
      <c r="B526" s="974"/>
      <c r="C526" s="972"/>
      <c r="D526" s="789"/>
      <c r="E526" s="789"/>
      <c r="F526" s="789"/>
    </row>
    <row r="527" spans="1:6">
      <c r="A527" s="970"/>
      <c r="B527" s="974"/>
      <c r="C527" s="972"/>
      <c r="D527" s="789"/>
      <c r="E527" s="789"/>
      <c r="F527" s="789"/>
    </row>
    <row r="528" spans="1:6">
      <c r="A528" s="970"/>
      <c r="B528" s="974"/>
      <c r="C528" s="972"/>
      <c r="D528" s="789"/>
      <c r="E528" s="789"/>
      <c r="F528" s="789"/>
    </row>
    <row r="529" spans="1:6">
      <c r="A529" s="970"/>
      <c r="B529" s="974"/>
      <c r="C529" s="972"/>
      <c r="D529" s="789"/>
      <c r="E529" s="789"/>
      <c r="F529" s="789"/>
    </row>
    <row r="530" spans="1:6">
      <c r="A530" s="970"/>
      <c r="B530" s="974"/>
      <c r="C530" s="972"/>
      <c r="D530" s="789"/>
      <c r="E530" s="789"/>
      <c r="F530" s="789"/>
    </row>
    <row r="531" spans="1:6">
      <c r="A531" s="970"/>
      <c r="B531" s="974"/>
      <c r="C531" s="972"/>
      <c r="D531" s="789"/>
      <c r="E531" s="789"/>
      <c r="F531" s="789"/>
    </row>
    <row r="532" spans="1:6">
      <c r="A532" s="970"/>
      <c r="B532" s="974"/>
      <c r="C532" s="972"/>
      <c r="D532" s="789"/>
      <c r="E532" s="789"/>
      <c r="F532" s="789"/>
    </row>
    <row r="533" spans="1:6">
      <c r="A533" s="970"/>
      <c r="B533" s="974"/>
      <c r="C533" s="972"/>
      <c r="D533" s="789"/>
      <c r="E533" s="789"/>
      <c r="F533" s="789"/>
    </row>
    <row r="534" spans="1:6">
      <c r="A534" s="970"/>
      <c r="B534" s="974"/>
      <c r="C534" s="972"/>
      <c r="D534" s="789"/>
      <c r="E534" s="789"/>
      <c r="F534" s="789"/>
    </row>
    <row r="535" spans="1:6">
      <c r="A535" s="970"/>
      <c r="B535" s="974"/>
      <c r="C535" s="972"/>
      <c r="D535" s="789"/>
      <c r="E535" s="789"/>
      <c r="F535" s="789"/>
    </row>
    <row r="536" spans="1:6">
      <c r="A536" s="970"/>
      <c r="B536" s="974"/>
      <c r="C536" s="972"/>
      <c r="D536" s="789"/>
      <c r="E536" s="789"/>
      <c r="F536" s="789"/>
    </row>
    <row r="537" spans="1:6">
      <c r="A537" s="970"/>
      <c r="B537" s="974"/>
      <c r="C537" s="972"/>
      <c r="D537" s="789"/>
      <c r="E537" s="789"/>
      <c r="F537" s="789"/>
    </row>
    <row r="538" spans="1:6">
      <c r="A538" s="970"/>
      <c r="B538" s="974"/>
      <c r="C538" s="972"/>
      <c r="D538" s="789"/>
      <c r="E538" s="789"/>
      <c r="F538" s="789"/>
    </row>
    <row r="539" spans="1:6">
      <c r="A539" s="970"/>
      <c r="B539" s="974"/>
      <c r="C539" s="972"/>
      <c r="D539" s="789"/>
      <c r="E539" s="789"/>
      <c r="F539" s="789"/>
    </row>
    <row r="540" spans="1:6">
      <c r="A540" s="970"/>
      <c r="B540" s="974"/>
      <c r="C540" s="972"/>
      <c r="D540" s="789"/>
      <c r="E540" s="789"/>
      <c r="F540" s="789"/>
    </row>
    <row r="541" spans="1:6">
      <c r="A541" s="970"/>
      <c r="B541" s="974"/>
      <c r="C541" s="972"/>
      <c r="D541" s="789"/>
      <c r="E541" s="789"/>
      <c r="F541" s="789"/>
    </row>
    <row r="542" spans="1:6">
      <c r="A542" s="970"/>
      <c r="B542" s="974"/>
      <c r="C542" s="972"/>
      <c r="D542" s="789"/>
      <c r="E542" s="789"/>
      <c r="F542" s="789"/>
    </row>
    <row r="543" spans="1:6">
      <c r="A543" s="970"/>
      <c r="B543" s="974"/>
      <c r="C543" s="972"/>
      <c r="D543" s="789"/>
      <c r="E543" s="789"/>
      <c r="F543" s="789"/>
    </row>
    <row r="544" spans="1:6">
      <c r="A544" s="970"/>
      <c r="B544" s="974"/>
      <c r="C544" s="972"/>
      <c r="D544" s="789"/>
      <c r="E544" s="789"/>
      <c r="F544" s="789"/>
    </row>
    <row r="545" spans="1:6">
      <c r="A545" s="970"/>
      <c r="B545" s="974"/>
      <c r="C545" s="972"/>
      <c r="D545" s="789"/>
      <c r="E545" s="789"/>
      <c r="F545" s="789"/>
    </row>
    <row r="546" spans="1:6">
      <c r="A546" s="970"/>
      <c r="B546" s="974"/>
      <c r="C546" s="972"/>
      <c r="D546" s="789"/>
      <c r="E546" s="789"/>
      <c r="F546" s="789"/>
    </row>
    <row r="547" spans="1:6">
      <c r="A547" s="970"/>
      <c r="B547" s="974"/>
      <c r="C547" s="972"/>
      <c r="D547" s="789"/>
      <c r="E547" s="789"/>
      <c r="F547" s="789"/>
    </row>
    <row r="548" spans="1:6">
      <c r="A548" s="970"/>
      <c r="B548" s="974"/>
      <c r="C548" s="972"/>
      <c r="D548" s="789"/>
      <c r="E548" s="789"/>
      <c r="F548" s="789"/>
    </row>
    <row r="549" spans="1:6">
      <c r="A549" s="970"/>
      <c r="B549" s="974"/>
      <c r="C549" s="972"/>
      <c r="D549" s="789"/>
      <c r="E549" s="789"/>
      <c r="F549" s="789"/>
    </row>
    <row r="550" spans="1:6">
      <c r="A550" s="970"/>
      <c r="B550" s="974"/>
      <c r="C550" s="972"/>
      <c r="D550" s="789"/>
      <c r="E550" s="789"/>
      <c r="F550" s="789"/>
    </row>
    <row r="551" spans="1:6">
      <c r="A551" s="970"/>
      <c r="B551" s="974"/>
      <c r="C551" s="972"/>
      <c r="D551" s="789"/>
      <c r="E551" s="789"/>
      <c r="F551" s="789"/>
    </row>
    <row r="552" spans="1:6">
      <c r="A552" s="970"/>
      <c r="B552" s="974"/>
      <c r="C552" s="972"/>
      <c r="D552" s="789"/>
      <c r="E552" s="789"/>
      <c r="F552" s="789"/>
    </row>
    <row r="553" spans="1:6">
      <c r="A553" s="970"/>
      <c r="B553" s="974"/>
      <c r="C553" s="972"/>
      <c r="D553" s="789"/>
      <c r="E553" s="789"/>
      <c r="F553" s="789"/>
    </row>
    <row r="554" spans="1:6">
      <c r="A554" s="970"/>
      <c r="B554" s="974"/>
      <c r="C554" s="972"/>
      <c r="D554" s="789"/>
      <c r="E554" s="789"/>
      <c r="F554" s="789"/>
    </row>
    <row r="555" spans="1:6">
      <c r="A555" s="970"/>
      <c r="B555" s="974"/>
      <c r="C555" s="972"/>
      <c r="D555" s="789"/>
      <c r="E555" s="789"/>
      <c r="F555" s="789"/>
    </row>
    <row r="556" spans="1:6">
      <c r="A556" s="970"/>
      <c r="B556" s="974"/>
      <c r="C556" s="972"/>
      <c r="D556" s="789"/>
      <c r="E556" s="789"/>
      <c r="F556" s="789"/>
    </row>
    <row r="557" spans="1:6">
      <c r="A557" s="970"/>
      <c r="B557" s="974"/>
      <c r="C557" s="972"/>
      <c r="D557" s="789"/>
      <c r="E557" s="789"/>
      <c r="F557" s="789"/>
    </row>
    <row r="558" spans="1:6">
      <c r="A558" s="970"/>
      <c r="B558" s="974"/>
      <c r="C558" s="972"/>
      <c r="D558" s="789"/>
      <c r="E558" s="789"/>
      <c r="F558" s="789"/>
    </row>
    <row r="559" spans="1:6">
      <c r="A559" s="970"/>
      <c r="B559" s="974"/>
      <c r="C559" s="972"/>
      <c r="D559" s="789"/>
      <c r="E559" s="789"/>
      <c r="F559" s="789"/>
    </row>
    <row r="560" spans="1:6">
      <c r="A560" s="970"/>
      <c r="B560" s="974"/>
      <c r="C560" s="972"/>
      <c r="D560" s="789"/>
      <c r="E560" s="789"/>
      <c r="F560" s="789"/>
    </row>
    <row r="561" spans="1:6">
      <c r="A561" s="970"/>
      <c r="B561" s="974"/>
      <c r="C561" s="972"/>
      <c r="D561" s="789"/>
      <c r="E561" s="789"/>
      <c r="F561" s="789"/>
    </row>
    <row r="562" spans="1:6">
      <c r="A562" s="970"/>
      <c r="B562" s="974"/>
      <c r="C562" s="972"/>
      <c r="D562" s="789"/>
      <c r="E562" s="789"/>
      <c r="F562" s="789"/>
    </row>
    <row r="563" spans="1:6">
      <c r="A563" s="970"/>
      <c r="B563" s="974"/>
      <c r="C563" s="972"/>
      <c r="D563" s="789"/>
      <c r="E563" s="789"/>
      <c r="F563" s="789"/>
    </row>
    <row r="564" spans="1:6">
      <c r="A564" s="970"/>
      <c r="B564" s="974"/>
      <c r="C564" s="972"/>
      <c r="D564" s="789"/>
      <c r="E564" s="789"/>
      <c r="F564" s="789"/>
    </row>
    <row r="565" spans="1:6">
      <c r="A565" s="970"/>
      <c r="B565" s="974"/>
      <c r="C565" s="972"/>
      <c r="D565" s="789"/>
      <c r="E565" s="789"/>
      <c r="F565" s="789"/>
    </row>
    <row r="566" spans="1:6">
      <c r="A566" s="970"/>
      <c r="B566" s="974"/>
      <c r="C566" s="972"/>
      <c r="D566" s="789"/>
      <c r="E566" s="789"/>
      <c r="F566" s="789"/>
    </row>
    <row r="567" spans="1:6">
      <c r="A567" s="970"/>
      <c r="B567" s="974"/>
      <c r="C567" s="972"/>
      <c r="D567" s="789"/>
      <c r="E567" s="789"/>
      <c r="F567" s="789"/>
    </row>
    <row r="568" spans="1:6">
      <c r="A568" s="970"/>
      <c r="B568" s="974"/>
      <c r="C568" s="972"/>
      <c r="D568" s="789"/>
      <c r="E568" s="789"/>
      <c r="F568" s="789"/>
    </row>
    <row r="569" spans="1:6">
      <c r="A569" s="970"/>
      <c r="B569" s="974"/>
      <c r="C569" s="972"/>
      <c r="D569" s="789"/>
      <c r="E569" s="789"/>
      <c r="F569" s="789"/>
    </row>
    <row r="570" spans="1:6">
      <c r="A570" s="970"/>
      <c r="B570" s="974"/>
      <c r="C570" s="972"/>
      <c r="D570" s="789"/>
      <c r="E570" s="789"/>
      <c r="F570" s="789"/>
    </row>
    <row r="571" spans="1:6">
      <c r="A571" s="970"/>
      <c r="B571" s="974"/>
      <c r="C571" s="972"/>
      <c r="D571" s="789"/>
      <c r="E571" s="789"/>
      <c r="F571" s="789"/>
    </row>
    <row r="572" spans="1:6">
      <c r="A572" s="970"/>
      <c r="B572" s="974"/>
      <c r="C572" s="972"/>
      <c r="D572" s="789"/>
      <c r="E572" s="789"/>
      <c r="F572" s="789"/>
    </row>
    <row r="573" spans="1:6">
      <c r="A573" s="970"/>
      <c r="B573" s="974"/>
      <c r="C573" s="972"/>
      <c r="D573" s="789"/>
      <c r="E573" s="789"/>
      <c r="F573" s="789"/>
    </row>
    <row r="574" spans="1:6">
      <c r="A574" s="970"/>
      <c r="B574" s="974"/>
      <c r="C574" s="972"/>
      <c r="D574" s="789"/>
      <c r="E574" s="789"/>
      <c r="F574" s="789"/>
    </row>
    <row r="575" spans="1:6">
      <c r="A575" s="970"/>
      <c r="B575" s="974"/>
      <c r="C575" s="972"/>
      <c r="D575" s="789"/>
      <c r="E575" s="789"/>
      <c r="F575" s="789"/>
    </row>
    <row r="576" spans="1:6">
      <c r="A576" s="970"/>
      <c r="B576" s="974"/>
      <c r="C576" s="972"/>
      <c r="D576" s="789"/>
      <c r="E576" s="789"/>
      <c r="F576" s="789"/>
    </row>
    <row r="577" spans="1:6">
      <c r="A577" s="970"/>
      <c r="B577" s="974"/>
      <c r="C577" s="972"/>
      <c r="D577" s="789"/>
      <c r="E577" s="789"/>
      <c r="F577" s="789"/>
    </row>
    <row r="578" spans="1:6">
      <c r="A578" s="970"/>
      <c r="B578" s="974"/>
      <c r="C578" s="972"/>
      <c r="D578" s="789"/>
      <c r="E578" s="789"/>
      <c r="F578" s="789"/>
    </row>
    <row r="579" spans="1:6">
      <c r="A579" s="970"/>
      <c r="B579" s="974"/>
      <c r="C579" s="972"/>
      <c r="D579" s="789"/>
      <c r="E579" s="789"/>
      <c r="F579" s="789"/>
    </row>
    <row r="580" spans="1:6">
      <c r="A580" s="970"/>
      <c r="B580" s="974"/>
      <c r="C580" s="972"/>
      <c r="D580" s="789"/>
      <c r="E580" s="789"/>
      <c r="F580" s="789"/>
    </row>
    <row r="581" spans="1:6">
      <c r="A581" s="970"/>
      <c r="B581" s="974"/>
      <c r="C581" s="972"/>
      <c r="D581" s="789"/>
      <c r="E581" s="789"/>
      <c r="F581" s="789"/>
    </row>
    <row r="582" spans="1:6">
      <c r="A582" s="970"/>
      <c r="B582" s="974"/>
      <c r="C582" s="972"/>
      <c r="D582" s="789"/>
      <c r="E582" s="789"/>
      <c r="F582" s="789"/>
    </row>
    <row r="583" spans="1:6">
      <c r="A583" s="970"/>
      <c r="B583" s="974"/>
      <c r="C583" s="972"/>
      <c r="D583" s="789"/>
      <c r="E583" s="789"/>
      <c r="F583" s="789"/>
    </row>
    <row r="584" spans="1:6">
      <c r="A584" s="970"/>
      <c r="B584" s="974"/>
      <c r="C584" s="972"/>
      <c r="D584" s="789"/>
      <c r="E584" s="789"/>
      <c r="F584" s="789"/>
    </row>
    <row r="585" spans="1:6">
      <c r="A585" s="970"/>
      <c r="B585" s="974"/>
      <c r="C585" s="972"/>
      <c r="D585" s="789"/>
      <c r="E585" s="789"/>
      <c r="F585" s="789"/>
    </row>
    <row r="586" spans="1:6">
      <c r="A586" s="970"/>
      <c r="B586" s="974"/>
      <c r="C586" s="972"/>
      <c r="D586" s="789"/>
      <c r="E586" s="789"/>
      <c r="F586" s="789"/>
    </row>
    <row r="587" spans="1:6">
      <c r="A587" s="970"/>
      <c r="B587" s="974"/>
      <c r="C587" s="972"/>
      <c r="D587" s="789"/>
      <c r="E587" s="789"/>
      <c r="F587" s="789"/>
    </row>
    <row r="588" spans="1:6">
      <c r="A588" s="970"/>
      <c r="B588" s="974"/>
      <c r="C588" s="972"/>
      <c r="D588" s="789"/>
      <c r="E588" s="789"/>
      <c r="F588" s="789"/>
    </row>
    <row r="589" spans="1:6">
      <c r="A589" s="970"/>
      <c r="B589" s="974"/>
      <c r="C589" s="972"/>
      <c r="D589" s="789"/>
      <c r="E589" s="789"/>
      <c r="F589" s="789"/>
    </row>
    <row r="590" spans="1:6">
      <c r="A590" s="970"/>
      <c r="B590" s="974"/>
      <c r="C590" s="972"/>
      <c r="D590" s="789"/>
      <c r="E590" s="789"/>
      <c r="F590" s="789"/>
    </row>
    <row r="591" spans="1:6">
      <c r="A591" s="970"/>
      <c r="B591" s="974"/>
      <c r="C591" s="972"/>
      <c r="D591" s="789"/>
      <c r="E591" s="789"/>
      <c r="F591" s="789"/>
    </row>
    <row r="592" spans="1:6">
      <c r="A592" s="970"/>
      <c r="B592" s="974"/>
      <c r="C592" s="972"/>
      <c r="D592" s="789"/>
      <c r="E592" s="789"/>
      <c r="F592" s="789"/>
    </row>
    <row r="593" spans="1:6">
      <c r="A593" s="970"/>
      <c r="B593" s="974"/>
      <c r="C593" s="972"/>
      <c r="D593" s="789"/>
      <c r="E593" s="789"/>
      <c r="F593" s="789"/>
    </row>
    <row r="594" spans="1:6">
      <c r="A594" s="970"/>
      <c r="B594" s="974"/>
      <c r="C594" s="972"/>
      <c r="D594" s="789"/>
      <c r="E594" s="789"/>
      <c r="F594" s="789"/>
    </row>
    <row r="595" spans="1:6">
      <c r="A595" s="970"/>
      <c r="B595" s="974"/>
      <c r="C595" s="972"/>
      <c r="D595" s="789"/>
      <c r="E595" s="789"/>
      <c r="F595" s="789"/>
    </row>
    <row r="596" spans="1:6">
      <c r="A596" s="970"/>
      <c r="B596" s="974"/>
      <c r="C596" s="972"/>
      <c r="D596" s="789"/>
      <c r="E596" s="789"/>
      <c r="F596" s="789"/>
    </row>
    <row r="597" spans="1:6">
      <c r="A597" s="970"/>
      <c r="B597" s="974"/>
      <c r="C597" s="972"/>
      <c r="D597" s="789"/>
      <c r="E597" s="789"/>
      <c r="F597" s="789"/>
    </row>
    <row r="598" spans="1:6">
      <c r="A598" s="970"/>
      <c r="B598" s="974"/>
      <c r="C598" s="972"/>
      <c r="D598" s="789"/>
      <c r="E598" s="789"/>
      <c r="F598" s="789"/>
    </row>
    <row r="599" spans="1:6">
      <c r="A599" s="970"/>
      <c r="B599" s="974"/>
      <c r="C599" s="972"/>
      <c r="D599" s="789"/>
      <c r="E599" s="789"/>
      <c r="F599" s="789"/>
    </row>
    <row r="600" spans="1:6">
      <c r="A600" s="970"/>
      <c r="B600" s="974"/>
      <c r="C600" s="972"/>
      <c r="D600" s="789"/>
      <c r="E600" s="789"/>
      <c r="F600" s="789"/>
    </row>
    <row r="601" spans="1:6">
      <c r="A601" s="970"/>
      <c r="B601" s="974"/>
      <c r="C601" s="972"/>
      <c r="D601" s="789"/>
      <c r="E601" s="789"/>
      <c r="F601" s="789"/>
    </row>
    <row r="602" spans="1:6">
      <c r="A602" s="970"/>
      <c r="B602" s="974"/>
      <c r="C602" s="972"/>
      <c r="D602" s="789"/>
      <c r="E602" s="789"/>
      <c r="F602" s="789"/>
    </row>
    <row r="603" spans="1:6">
      <c r="A603" s="970"/>
      <c r="B603" s="974"/>
      <c r="C603" s="972"/>
      <c r="D603" s="789"/>
      <c r="E603" s="789"/>
      <c r="F603" s="789"/>
    </row>
    <row r="604" spans="1:6">
      <c r="A604" s="970"/>
      <c r="B604" s="974"/>
      <c r="C604" s="972"/>
      <c r="D604" s="789"/>
      <c r="E604" s="789"/>
      <c r="F604" s="789"/>
    </row>
    <row r="605" spans="1:6">
      <c r="A605" s="970"/>
      <c r="B605" s="974"/>
      <c r="C605" s="972"/>
      <c r="D605" s="789"/>
      <c r="E605" s="789"/>
      <c r="F605" s="789"/>
    </row>
    <row r="606" spans="1:6">
      <c r="A606" s="970"/>
      <c r="B606" s="974"/>
      <c r="C606" s="972"/>
      <c r="D606" s="789"/>
      <c r="E606" s="789"/>
      <c r="F606" s="789"/>
    </row>
    <row r="607" spans="1:6">
      <c r="A607" s="970"/>
      <c r="B607" s="974"/>
      <c r="C607" s="972"/>
      <c r="D607" s="789"/>
      <c r="E607" s="789"/>
      <c r="F607" s="789"/>
    </row>
    <row r="608" spans="1:6">
      <c r="A608" s="970"/>
      <c r="B608" s="974"/>
      <c r="C608" s="972"/>
      <c r="D608" s="789"/>
      <c r="E608" s="789"/>
      <c r="F608" s="789"/>
    </row>
    <row r="609" spans="1:6">
      <c r="A609" s="970"/>
      <c r="B609" s="974"/>
      <c r="C609" s="972"/>
      <c r="D609" s="789"/>
      <c r="E609" s="789"/>
      <c r="F609" s="789"/>
    </row>
    <row r="610" spans="1:6">
      <c r="A610" s="970"/>
      <c r="B610" s="974"/>
      <c r="C610" s="972"/>
      <c r="D610" s="789"/>
      <c r="E610" s="789"/>
      <c r="F610" s="789"/>
    </row>
    <row r="611" spans="1:6">
      <c r="A611" s="970"/>
      <c r="B611" s="974"/>
      <c r="C611" s="972"/>
      <c r="D611" s="789"/>
      <c r="E611" s="789"/>
      <c r="F611" s="789"/>
    </row>
    <row r="612" spans="1:6">
      <c r="A612" s="970"/>
      <c r="B612" s="974"/>
      <c r="C612" s="972"/>
      <c r="D612" s="789"/>
      <c r="E612" s="789"/>
      <c r="F612" s="789"/>
    </row>
    <row r="613" spans="1:6">
      <c r="A613" s="970"/>
      <c r="B613" s="974"/>
      <c r="C613" s="972"/>
      <c r="D613" s="789"/>
      <c r="E613" s="789"/>
      <c r="F613" s="789"/>
    </row>
    <row r="614" spans="1:6">
      <c r="A614" s="970"/>
      <c r="B614" s="974"/>
      <c r="C614" s="972"/>
      <c r="D614" s="789"/>
      <c r="E614" s="789"/>
      <c r="F614" s="789"/>
    </row>
    <row r="615" spans="1:6">
      <c r="A615" s="970"/>
      <c r="B615" s="974"/>
      <c r="C615" s="972"/>
      <c r="D615" s="789"/>
      <c r="E615" s="789"/>
      <c r="F615" s="789"/>
    </row>
    <row r="616" spans="1:6">
      <c r="A616" s="970"/>
      <c r="B616" s="974"/>
      <c r="C616" s="972"/>
      <c r="D616" s="789"/>
      <c r="E616" s="789"/>
      <c r="F616" s="789"/>
    </row>
    <row r="617" spans="1:6">
      <c r="A617" s="970"/>
      <c r="B617" s="974"/>
      <c r="C617" s="972"/>
      <c r="D617" s="789"/>
      <c r="E617" s="789"/>
      <c r="F617" s="789"/>
    </row>
    <row r="618" spans="1:6">
      <c r="A618" s="970"/>
      <c r="B618" s="974"/>
      <c r="C618" s="972"/>
      <c r="D618" s="789"/>
      <c r="E618" s="789"/>
      <c r="F618" s="789"/>
    </row>
    <row r="619" spans="1:6">
      <c r="A619" s="970"/>
      <c r="B619" s="974"/>
      <c r="C619" s="972"/>
      <c r="D619" s="789"/>
      <c r="E619" s="789"/>
      <c r="F619" s="789"/>
    </row>
    <row r="620" spans="1:6">
      <c r="A620" s="970"/>
      <c r="B620" s="974"/>
      <c r="C620" s="972"/>
      <c r="D620" s="789"/>
      <c r="E620" s="789"/>
      <c r="F620" s="789"/>
    </row>
    <row r="621" spans="1:6">
      <c r="A621" s="970"/>
      <c r="B621" s="974"/>
      <c r="C621" s="972"/>
      <c r="D621" s="789"/>
      <c r="E621" s="789"/>
      <c r="F621" s="789"/>
    </row>
    <row r="622" spans="1:6">
      <c r="A622" s="970"/>
      <c r="B622" s="974"/>
      <c r="C622" s="972"/>
      <c r="D622" s="789"/>
      <c r="E622" s="789"/>
      <c r="F622" s="789"/>
    </row>
    <row r="623" spans="1:6">
      <c r="A623" s="970"/>
      <c r="B623" s="974"/>
      <c r="C623" s="972"/>
      <c r="D623" s="789"/>
      <c r="E623" s="789"/>
      <c r="F623" s="789"/>
    </row>
    <row r="624" spans="1:6">
      <c r="A624" s="970"/>
      <c r="B624" s="974"/>
      <c r="C624" s="972"/>
      <c r="D624" s="789"/>
      <c r="E624" s="789"/>
      <c r="F624" s="789"/>
    </row>
    <row r="625" spans="1:6">
      <c r="A625" s="970"/>
      <c r="B625" s="974"/>
      <c r="C625" s="972"/>
      <c r="D625" s="789"/>
      <c r="E625" s="789"/>
      <c r="F625" s="789"/>
    </row>
    <row r="626" spans="1:6">
      <c r="A626" s="970"/>
      <c r="B626" s="974"/>
      <c r="C626" s="972"/>
      <c r="D626" s="789"/>
      <c r="E626" s="789"/>
      <c r="F626" s="789"/>
    </row>
    <row r="627" spans="1:6">
      <c r="A627" s="970"/>
      <c r="B627" s="974"/>
      <c r="C627" s="972"/>
      <c r="D627" s="789"/>
      <c r="E627" s="789"/>
      <c r="F627" s="789"/>
    </row>
    <row r="628" spans="1:6">
      <c r="A628" s="970"/>
      <c r="B628" s="974"/>
      <c r="C628" s="972"/>
      <c r="D628" s="789"/>
      <c r="E628" s="789"/>
      <c r="F628" s="789"/>
    </row>
    <row r="629" spans="1:6">
      <c r="A629" s="970"/>
      <c r="B629" s="974"/>
      <c r="C629" s="972"/>
      <c r="D629" s="789"/>
      <c r="E629" s="789"/>
      <c r="F629" s="789"/>
    </row>
    <row r="630" spans="1:6">
      <c r="A630" s="970"/>
      <c r="B630" s="974"/>
      <c r="C630" s="972"/>
      <c r="D630" s="789"/>
      <c r="E630" s="789"/>
      <c r="F630" s="789"/>
    </row>
    <row r="631" spans="1:6">
      <c r="A631" s="970"/>
      <c r="B631" s="974"/>
      <c r="C631" s="972"/>
      <c r="D631" s="789"/>
      <c r="E631" s="789"/>
      <c r="F631" s="789"/>
    </row>
    <row r="632" spans="1:6">
      <c r="A632" s="970"/>
      <c r="B632" s="974"/>
      <c r="C632" s="972"/>
      <c r="D632" s="789"/>
      <c r="E632" s="789"/>
      <c r="F632" s="789"/>
    </row>
    <row r="633" spans="1:6">
      <c r="A633" s="970"/>
      <c r="B633" s="974"/>
      <c r="C633" s="972"/>
      <c r="D633" s="789"/>
      <c r="E633" s="789"/>
      <c r="F633" s="789"/>
    </row>
    <row r="634" spans="1:6">
      <c r="A634" s="970"/>
      <c r="B634" s="974"/>
      <c r="C634" s="972"/>
      <c r="D634" s="789"/>
      <c r="E634" s="789"/>
      <c r="F634" s="789"/>
    </row>
    <row r="635" spans="1:6">
      <c r="A635" s="970"/>
      <c r="B635" s="974"/>
      <c r="C635" s="972"/>
      <c r="D635" s="789"/>
      <c r="E635" s="789"/>
      <c r="F635" s="789"/>
    </row>
    <row r="636" spans="1:6">
      <c r="A636" s="970"/>
      <c r="B636" s="974"/>
      <c r="C636" s="972"/>
      <c r="D636" s="789"/>
      <c r="E636" s="789"/>
      <c r="F636" s="789"/>
    </row>
    <row r="637" spans="1:6">
      <c r="A637" s="970"/>
      <c r="B637" s="974"/>
      <c r="C637" s="972"/>
      <c r="D637" s="789"/>
      <c r="E637" s="789"/>
      <c r="F637" s="789"/>
    </row>
    <row r="638" spans="1:6">
      <c r="A638" s="970"/>
      <c r="B638" s="974"/>
      <c r="C638" s="972"/>
      <c r="D638" s="789"/>
      <c r="E638" s="789"/>
      <c r="F638" s="789"/>
    </row>
    <row r="639" spans="1:6">
      <c r="A639" s="970"/>
      <c r="B639" s="974"/>
      <c r="C639" s="972"/>
      <c r="D639" s="789"/>
      <c r="E639" s="789"/>
      <c r="F639" s="789"/>
    </row>
    <row r="640" spans="1:6">
      <c r="A640" s="970"/>
      <c r="B640" s="974"/>
      <c r="C640" s="972"/>
      <c r="D640" s="789"/>
      <c r="E640" s="789"/>
      <c r="F640" s="789"/>
    </row>
    <row r="641" spans="1:6">
      <c r="A641" s="970"/>
      <c r="B641" s="974"/>
      <c r="C641" s="972"/>
      <c r="D641" s="789"/>
      <c r="E641" s="789"/>
      <c r="F641" s="789"/>
    </row>
    <row r="642" spans="1:6">
      <c r="A642" s="970"/>
      <c r="B642" s="974"/>
      <c r="C642" s="972"/>
      <c r="D642" s="789"/>
      <c r="E642" s="789"/>
      <c r="F642" s="789"/>
    </row>
    <row r="643" spans="1:6">
      <c r="A643" s="970"/>
      <c r="B643" s="974"/>
      <c r="C643" s="972"/>
      <c r="D643" s="789"/>
      <c r="E643" s="789"/>
      <c r="F643" s="789"/>
    </row>
    <row r="644" spans="1:6">
      <c r="A644" s="970"/>
      <c r="B644" s="974"/>
      <c r="C644" s="972"/>
      <c r="D644" s="789"/>
      <c r="E644" s="789"/>
      <c r="F644" s="789"/>
    </row>
    <row r="645" spans="1:6">
      <c r="A645" s="970"/>
      <c r="B645" s="974"/>
      <c r="C645" s="972"/>
      <c r="D645" s="789"/>
      <c r="E645" s="789"/>
      <c r="F645" s="789"/>
    </row>
    <row r="646" spans="1:6">
      <c r="A646" s="970"/>
      <c r="B646" s="974"/>
      <c r="C646" s="972"/>
      <c r="D646" s="789"/>
      <c r="E646" s="789"/>
      <c r="F646" s="789"/>
    </row>
    <row r="647" spans="1:6">
      <c r="A647" s="970"/>
      <c r="B647" s="974"/>
      <c r="C647" s="972"/>
      <c r="D647" s="789"/>
      <c r="E647" s="789"/>
      <c r="F647" s="789"/>
    </row>
    <row r="648" spans="1:6">
      <c r="A648" s="970"/>
      <c r="B648" s="974"/>
      <c r="C648" s="972"/>
      <c r="D648" s="789"/>
      <c r="E648" s="789"/>
      <c r="F648" s="789"/>
    </row>
    <row r="649" spans="1:6">
      <c r="A649" s="970"/>
      <c r="B649" s="974"/>
      <c r="C649" s="972"/>
      <c r="D649" s="789"/>
      <c r="E649" s="789"/>
      <c r="F649" s="789"/>
    </row>
    <row r="650" spans="1:6">
      <c r="A650" s="970"/>
      <c r="B650" s="974"/>
      <c r="C650" s="972"/>
      <c r="D650" s="789"/>
      <c r="E650" s="789"/>
      <c r="F650" s="789"/>
    </row>
    <row r="651" spans="1:6">
      <c r="A651" s="970"/>
      <c r="B651" s="974"/>
      <c r="C651" s="972"/>
      <c r="D651" s="789"/>
      <c r="E651" s="789"/>
      <c r="F651" s="789"/>
    </row>
    <row r="652" spans="1:6">
      <c r="A652" s="970"/>
      <c r="B652" s="974"/>
      <c r="C652" s="972"/>
      <c r="D652" s="789"/>
      <c r="E652" s="789"/>
      <c r="F652" s="789"/>
    </row>
    <row r="653" spans="1:6">
      <c r="A653" s="970"/>
      <c r="B653" s="974"/>
      <c r="C653" s="972"/>
      <c r="D653" s="789"/>
      <c r="E653" s="789"/>
      <c r="F653" s="789"/>
    </row>
    <row r="654" spans="1:6">
      <c r="A654" s="970"/>
      <c r="B654" s="974"/>
      <c r="C654" s="972"/>
      <c r="D654" s="789"/>
      <c r="E654" s="789"/>
      <c r="F654" s="789"/>
    </row>
    <row r="655" spans="1:6">
      <c r="A655" s="970"/>
      <c r="B655" s="974"/>
      <c r="C655" s="972"/>
      <c r="D655" s="789"/>
      <c r="E655" s="789"/>
      <c r="F655" s="789"/>
    </row>
    <row r="656" spans="1:6">
      <c r="A656" s="970"/>
      <c r="B656" s="974"/>
      <c r="C656" s="972"/>
      <c r="D656" s="789"/>
      <c r="E656" s="789"/>
      <c r="F656" s="789"/>
    </row>
    <row r="657" spans="1:6">
      <c r="A657" s="970"/>
      <c r="B657" s="974"/>
      <c r="C657" s="972"/>
      <c r="D657" s="789"/>
      <c r="E657" s="789"/>
      <c r="F657" s="789"/>
    </row>
    <row r="658" spans="1:6">
      <c r="A658" s="970"/>
      <c r="B658" s="974"/>
      <c r="C658" s="972"/>
      <c r="D658" s="789"/>
      <c r="E658" s="789"/>
      <c r="F658" s="789"/>
    </row>
    <row r="659" spans="1:6">
      <c r="A659" s="970"/>
      <c r="B659" s="974"/>
      <c r="C659" s="972"/>
      <c r="D659" s="789"/>
      <c r="E659" s="789"/>
      <c r="F659" s="789"/>
    </row>
    <row r="660" spans="1:6">
      <c r="A660" s="970"/>
      <c r="B660" s="974"/>
      <c r="C660" s="972"/>
      <c r="D660" s="789"/>
      <c r="E660" s="789"/>
      <c r="F660" s="789"/>
    </row>
    <row r="661" spans="1:6">
      <c r="A661" s="970"/>
      <c r="B661" s="974"/>
      <c r="C661" s="972"/>
      <c r="D661" s="789"/>
      <c r="E661" s="789"/>
      <c r="F661" s="789"/>
    </row>
    <row r="662" spans="1:6">
      <c r="A662" s="970"/>
      <c r="B662" s="974"/>
      <c r="C662" s="972"/>
      <c r="D662" s="789"/>
      <c r="E662" s="789"/>
      <c r="F662" s="789"/>
    </row>
    <row r="663" spans="1:6">
      <c r="A663" s="970"/>
      <c r="B663" s="974"/>
      <c r="C663" s="972"/>
      <c r="D663" s="789"/>
      <c r="E663" s="789"/>
      <c r="F663" s="789"/>
    </row>
    <row r="664" spans="1:6">
      <c r="A664" s="970"/>
      <c r="B664" s="974"/>
      <c r="C664" s="972"/>
      <c r="D664" s="789"/>
      <c r="E664" s="789"/>
      <c r="F664" s="789"/>
    </row>
    <row r="665" spans="1:6">
      <c r="A665" s="970"/>
      <c r="B665" s="974"/>
      <c r="C665" s="972"/>
      <c r="D665" s="789"/>
      <c r="E665" s="789"/>
      <c r="F665" s="789"/>
    </row>
    <row r="666" spans="1:6">
      <c r="A666" s="970"/>
      <c r="B666" s="974"/>
      <c r="C666" s="972"/>
      <c r="D666" s="789"/>
      <c r="E666" s="789"/>
      <c r="F666" s="789"/>
    </row>
    <row r="667" spans="1:6">
      <c r="A667" s="970"/>
      <c r="B667" s="974"/>
      <c r="C667" s="972"/>
      <c r="D667" s="789"/>
      <c r="E667" s="789"/>
      <c r="F667" s="789"/>
    </row>
    <row r="668" spans="1:6">
      <c r="A668" s="970"/>
      <c r="B668" s="974"/>
      <c r="C668" s="972"/>
      <c r="D668" s="789"/>
      <c r="E668" s="789"/>
      <c r="F668" s="789"/>
    </row>
    <row r="669" spans="1:6">
      <c r="A669" s="970"/>
      <c r="B669" s="974"/>
      <c r="C669" s="972"/>
      <c r="D669" s="789"/>
      <c r="E669" s="789"/>
      <c r="F669" s="789"/>
    </row>
    <row r="670" spans="1:6">
      <c r="A670" s="970"/>
      <c r="B670" s="974"/>
      <c r="C670" s="972"/>
      <c r="D670" s="789"/>
      <c r="E670" s="789"/>
      <c r="F670" s="789"/>
    </row>
    <row r="671" spans="1:6">
      <c r="A671" s="970"/>
      <c r="B671" s="974"/>
      <c r="C671" s="972"/>
      <c r="D671" s="789"/>
      <c r="E671" s="789"/>
      <c r="F671" s="789"/>
    </row>
    <row r="672" spans="1:6">
      <c r="A672" s="970"/>
      <c r="B672" s="974"/>
      <c r="C672" s="972"/>
      <c r="D672" s="789"/>
      <c r="E672" s="789"/>
      <c r="F672" s="789"/>
    </row>
    <row r="673" spans="1:6">
      <c r="A673" s="970"/>
      <c r="B673" s="974"/>
      <c r="C673" s="972"/>
      <c r="D673" s="789"/>
      <c r="E673" s="789"/>
      <c r="F673" s="789"/>
    </row>
    <row r="674" spans="1:6">
      <c r="A674" s="970"/>
      <c r="B674" s="974"/>
      <c r="C674" s="972"/>
      <c r="D674" s="789"/>
      <c r="E674" s="789"/>
      <c r="F674" s="789"/>
    </row>
    <row r="675" spans="1:6">
      <c r="A675" s="970"/>
      <c r="B675" s="974"/>
      <c r="C675" s="972"/>
      <c r="D675" s="789"/>
      <c r="E675" s="789"/>
      <c r="F675" s="789"/>
    </row>
    <row r="676" spans="1:6">
      <c r="A676" s="970"/>
      <c r="B676" s="974"/>
      <c r="C676" s="972"/>
      <c r="D676" s="789"/>
      <c r="E676" s="789"/>
      <c r="F676" s="789"/>
    </row>
    <row r="677" spans="1:6">
      <c r="A677" s="970"/>
      <c r="B677" s="974"/>
      <c r="C677" s="972"/>
      <c r="D677" s="789"/>
      <c r="E677" s="789"/>
      <c r="F677" s="789"/>
    </row>
    <row r="678" spans="1:6">
      <c r="A678" s="970"/>
      <c r="B678" s="974"/>
      <c r="C678" s="972"/>
      <c r="D678" s="789"/>
      <c r="E678" s="789"/>
      <c r="F678" s="789"/>
    </row>
    <row r="679" spans="1:6">
      <c r="A679" s="970"/>
      <c r="B679" s="974"/>
      <c r="C679" s="972"/>
      <c r="D679" s="789"/>
      <c r="E679" s="789"/>
      <c r="F679" s="789"/>
    </row>
    <row r="680" spans="1:6">
      <c r="A680" s="970"/>
      <c r="B680" s="974"/>
      <c r="C680" s="972"/>
      <c r="D680" s="789"/>
      <c r="E680" s="789"/>
      <c r="F680" s="789"/>
    </row>
    <row r="681" spans="1:6">
      <c r="A681" s="970"/>
      <c r="B681" s="974"/>
      <c r="C681" s="972"/>
      <c r="D681" s="789"/>
      <c r="E681" s="789"/>
      <c r="F681" s="789"/>
    </row>
    <row r="682" spans="1:6">
      <c r="A682" s="970"/>
      <c r="B682" s="974"/>
      <c r="C682" s="972"/>
      <c r="D682" s="789"/>
      <c r="E682" s="789"/>
      <c r="F682" s="789"/>
    </row>
    <row r="683" spans="1:6">
      <c r="A683" s="970"/>
      <c r="B683" s="974"/>
      <c r="C683" s="972"/>
      <c r="D683" s="789"/>
      <c r="E683" s="789"/>
      <c r="F683" s="789"/>
    </row>
    <row r="684" spans="1:6">
      <c r="A684" s="970"/>
      <c r="B684" s="974"/>
      <c r="C684" s="972"/>
      <c r="D684" s="789"/>
      <c r="E684" s="789"/>
      <c r="F684" s="789"/>
    </row>
    <row r="685" spans="1:6">
      <c r="A685" s="970"/>
      <c r="B685" s="974"/>
      <c r="C685" s="972"/>
      <c r="D685" s="789"/>
      <c r="E685" s="789"/>
      <c r="F685" s="789"/>
    </row>
    <row r="686" spans="1:6">
      <c r="A686" s="970"/>
      <c r="B686" s="974"/>
      <c r="C686" s="972"/>
      <c r="D686" s="789"/>
      <c r="E686" s="789"/>
      <c r="F686" s="789"/>
    </row>
    <row r="687" spans="1:6">
      <c r="A687" s="970"/>
      <c r="B687" s="974"/>
      <c r="C687" s="972"/>
      <c r="D687" s="789"/>
      <c r="E687" s="789"/>
      <c r="F687" s="789"/>
    </row>
    <row r="688" spans="1:6">
      <c r="A688" s="970"/>
      <c r="B688" s="974"/>
      <c r="C688" s="972"/>
      <c r="D688" s="789"/>
      <c r="E688" s="789"/>
      <c r="F688" s="789"/>
    </row>
    <row r="689" spans="1:6">
      <c r="A689" s="970"/>
      <c r="B689" s="974"/>
      <c r="C689" s="972"/>
      <c r="D689" s="789"/>
      <c r="E689" s="789"/>
      <c r="F689" s="789"/>
    </row>
    <row r="690" spans="1:6">
      <c r="A690" s="970"/>
      <c r="B690" s="974"/>
      <c r="C690" s="972"/>
      <c r="D690" s="789"/>
      <c r="E690" s="789"/>
      <c r="F690" s="789"/>
    </row>
    <row r="691" spans="1:6">
      <c r="A691" s="970"/>
      <c r="B691" s="974"/>
      <c r="C691" s="972"/>
      <c r="D691" s="789"/>
      <c r="E691" s="789"/>
      <c r="F691" s="789"/>
    </row>
    <row r="692" spans="1:6">
      <c r="A692" s="970"/>
      <c r="B692" s="974"/>
      <c r="C692" s="972"/>
      <c r="D692" s="789"/>
      <c r="E692" s="789"/>
      <c r="F692" s="789"/>
    </row>
    <row r="693" spans="1:6">
      <c r="A693" s="970"/>
      <c r="B693" s="974"/>
      <c r="C693" s="972"/>
      <c r="D693" s="789"/>
      <c r="E693" s="789"/>
      <c r="F693" s="789"/>
    </row>
    <row r="694" spans="1:6">
      <c r="A694" s="970"/>
      <c r="B694" s="974"/>
      <c r="C694" s="972"/>
      <c r="D694" s="789"/>
      <c r="E694" s="789"/>
      <c r="F694" s="789"/>
    </row>
    <row r="695" spans="1:6">
      <c r="A695" s="970"/>
      <c r="B695" s="974"/>
      <c r="C695" s="972"/>
      <c r="D695" s="789"/>
      <c r="E695" s="789"/>
      <c r="F695" s="789"/>
    </row>
    <row r="696" spans="1:6">
      <c r="A696" s="970"/>
      <c r="B696" s="974"/>
      <c r="C696" s="972"/>
      <c r="D696" s="789"/>
      <c r="E696" s="789"/>
      <c r="F696" s="789"/>
    </row>
    <row r="697" spans="1:6">
      <c r="A697" s="970"/>
      <c r="B697" s="974"/>
      <c r="C697" s="972"/>
      <c r="D697" s="789"/>
      <c r="E697" s="789"/>
      <c r="F697" s="789"/>
    </row>
    <row r="698" spans="1:6">
      <c r="A698" s="970"/>
      <c r="B698" s="974"/>
      <c r="C698" s="972"/>
      <c r="D698" s="789"/>
      <c r="E698" s="789"/>
      <c r="F698" s="789"/>
    </row>
    <row r="699" spans="1:6">
      <c r="A699" s="970"/>
      <c r="B699" s="974"/>
      <c r="C699" s="972"/>
      <c r="D699" s="789"/>
      <c r="E699" s="789"/>
      <c r="F699" s="789"/>
    </row>
    <row r="700" spans="1:6">
      <c r="A700" s="970"/>
      <c r="B700" s="974"/>
      <c r="C700" s="972"/>
      <c r="D700" s="789"/>
      <c r="E700" s="789"/>
      <c r="F700" s="789"/>
    </row>
    <row r="701" spans="1:6">
      <c r="A701" s="970"/>
      <c r="B701" s="974"/>
      <c r="C701" s="972"/>
      <c r="D701" s="789"/>
      <c r="E701" s="789"/>
      <c r="F701" s="789"/>
    </row>
    <row r="702" spans="1:6">
      <c r="A702" s="970"/>
      <c r="B702" s="974"/>
      <c r="C702" s="972"/>
      <c r="D702" s="789"/>
      <c r="E702" s="789"/>
      <c r="F702" s="789"/>
    </row>
    <row r="703" spans="1:6">
      <c r="A703" s="970"/>
      <c r="B703" s="974"/>
      <c r="C703" s="972"/>
      <c r="D703" s="789"/>
      <c r="E703" s="789"/>
      <c r="F703" s="789"/>
    </row>
    <row r="704" spans="1:6">
      <c r="A704" s="970"/>
      <c r="B704" s="974"/>
      <c r="C704" s="972"/>
      <c r="D704" s="789"/>
      <c r="E704" s="789"/>
      <c r="F704" s="789"/>
    </row>
    <row r="705" spans="1:6">
      <c r="A705" s="970"/>
      <c r="B705" s="974"/>
      <c r="C705" s="972"/>
      <c r="D705" s="789"/>
      <c r="E705" s="789"/>
      <c r="F705" s="789"/>
    </row>
    <row r="706" spans="1:6">
      <c r="A706" s="970"/>
      <c r="B706" s="974"/>
      <c r="C706" s="972"/>
      <c r="D706" s="789"/>
      <c r="E706" s="789"/>
      <c r="F706" s="789"/>
    </row>
    <row r="707" spans="1:6">
      <c r="A707" s="970"/>
      <c r="B707" s="974"/>
      <c r="C707" s="972"/>
      <c r="D707" s="789"/>
      <c r="E707" s="789"/>
      <c r="F707" s="789"/>
    </row>
    <row r="708" spans="1:6">
      <c r="A708" s="970"/>
      <c r="B708" s="974"/>
      <c r="C708" s="972"/>
      <c r="D708" s="789"/>
      <c r="E708" s="789"/>
      <c r="F708" s="789"/>
    </row>
    <row r="709" spans="1:6">
      <c r="A709" s="970"/>
      <c r="B709" s="974"/>
      <c r="C709" s="972"/>
      <c r="D709" s="789"/>
      <c r="E709" s="789"/>
      <c r="F709" s="789"/>
    </row>
    <row r="710" spans="1:6">
      <c r="A710" s="970"/>
      <c r="B710" s="974"/>
      <c r="C710" s="972"/>
      <c r="D710" s="789"/>
      <c r="E710" s="789"/>
      <c r="F710" s="789"/>
    </row>
    <row r="711" spans="1:6">
      <c r="A711" s="970"/>
      <c r="B711" s="974"/>
      <c r="C711" s="972"/>
      <c r="D711" s="789"/>
      <c r="E711" s="789"/>
      <c r="F711" s="789"/>
    </row>
    <row r="712" spans="1:6">
      <c r="A712" s="970"/>
      <c r="B712" s="974"/>
      <c r="C712" s="972"/>
      <c r="D712" s="789"/>
      <c r="E712" s="789"/>
      <c r="F712" s="789"/>
    </row>
    <row r="713" spans="1:6">
      <c r="A713" s="970"/>
      <c r="B713" s="974"/>
      <c r="C713" s="972"/>
      <c r="D713" s="789"/>
      <c r="E713" s="789"/>
      <c r="F713" s="789"/>
    </row>
    <row r="714" spans="1:6">
      <c r="A714" s="970"/>
      <c r="B714" s="974"/>
      <c r="C714" s="972"/>
      <c r="D714" s="789"/>
      <c r="E714" s="789"/>
      <c r="F714" s="789"/>
    </row>
    <row r="715" spans="1:6">
      <c r="A715" s="970"/>
      <c r="B715" s="974"/>
      <c r="C715" s="972"/>
      <c r="D715" s="789"/>
      <c r="E715" s="789"/>
      <c r="F715" s="789"/>
    </row>
    <row r="716" spans="1:6">
      <c r="A716" s="970"/>
      <c r="B716" s="974"/>
      <c r="C716" s="972"/>
      <c r="D716" s="789"/>
      <c r="E716" s="789"/>
      <c r="F716" s="789"/>
    </row>
    <row r="717" spans="1:6">
      <c r="A717" s="970"/>
      <c r="B717" s="974"/>
      <c r="C717" s="972"/>
      <c r="D717" s="789"/>
      <c r="E717" s="789"/>
      <c r="F717" s="789"/>
    </row>
    <row r="718" spans="1:6">
      <c r="A718" s="970"/>
      <c r="B718" s="974"/>
      <c r="C718" s="972"/>
      <c r="D718" s="789"/>
      <c r="E718" s="789"/>
      <c r="F718" s="789"/>
    </row>
    <row r="719" spans="1:6">
      <c r="A719" s="970"/>
      <c r="B719" s="974"/>
      <c r="C719" s="972"/>
      <c r="D719" s="789"/>
      <c r="E719" s="789"/>
      <c r="F719" s="789"/>
    </row>
    <row r="720" spans="1:6">
      <c r="A720" s="970"/>
      <c r="B720" s="974"/>
      <c r="C720" s="972"/>
      <c r="D720" s="789"/>
      <c r="E720" s="789"/>
      <c r="F720" s="789"/>
    </row>
    <row r="721" spans="1:6">
      <c r="A721" s="970"/>
      <c r="B721" s="974"/>
      <c r="C721" s="972"/>
      <c r="D721" s="789"/>
      <c r="E721" s="789"/>
      <c r="F721" s="789"/>
    </row>
    <row r="722" spans="1:6">
      <c r="A722" s="970"/>
      <c r="B722" s="974"/>
      <c r="C722" s="972"/>
      <c r="D722" s="789"/>
      <c r="E722" s="789"/>
      <c r="F722" s="789"/>
    </row>
    <row r="723" spans="1:6">
      <c r="A723" s="970"/>
      <c r="B723" s="974"/>
      <c r="C723" s="972"/>
      <c r="D723" s="789"/>
      <c r="E723" s="789"/>
      <c r="F723" s="789"/>
    </row>
    <row r="724" spans="1:6">
      <c r="A724" s="970"/>
      <c r="B724" s="974"/>
      <c r="C724" s="972"/>
      <c r="D724" s="789"/>
      <c r="E724" s="789"/>
      <c r="F724" s="789"/>
    </row>
    <row r="725" spans="1:6">
      <c r="A725" s="970"/>
      <c r="B725" s="974"/>
      <c r="C725" s="972"/>
      <c r="D725" s="789"/>
      <c r="E725" s="789"/>
      <c r="F725" s="789"/>
    </row>
    <row r="726" spans="1:6">
      <c r="A726" s="970"/>
      <c r="B726" s="974"/>
      <c r="C726" s="972"/>
      <c r="D726" s="789"/>
      <c r="E726" s="789"/>
      <c r="F726" s="789"/>
    </row>
    <row r="727" spans="1:6">
      <c r="A727" s="970"/>
      <c r="B727" s="974"/>
      <c r="C727" s="972"/>
      <c r="D727" s="789"/>
      <c r="E727" s="789"/>
      <c r="F727" s="789"/>
    </row>
    <row r="728" spans="1:6">
      <c r="A728" s="970"/>
      <c r="B728" s="974"/>
      <c r="C728" s="972"/>
      <c r="D728" s="789"/>
      <c r="E728" s="789"/>
      <c r="F728" s="789"/>
    </row>
    <row r="729" spans="1:6">
      <c r="A729" s="970"/>
      <c r="B729" s="974"/>
      <c r="C729" s="972"/>
      <c r="D729" s="789"/>
      <c r="E729" s="789"/>
      <c r="F729" s="789"/>
    </row>
    <row r="730" spans="1:6">
      <c r="A730" s="970"/>
      <c r="B730" s="974"/>
      <c r="C730" s="972"/>
      <c r="D730" s="789"/>
      <c r="E730" s="789"/>
      <c r="F730" s="789"/>
    </row>
    <row r="731" spans="1:6">
      <c r="A731" s="970"/>
      <c r="B731" s="974"/>
      <c r="C731" s="972"/>
      <c r="D731" s="789"/>
      <c r="E731" s="789"/>
      <c r="F731" s="789"/>
    </row>
    <row r="732" spans="1:6">
      <c r="A732" s="970"/>
      <c r="B732" s="974"/>
      <c r="C732" s="972"/>
      <c r="D732" s="789"/>
      <c r="E732" s="789"/>
      <c r="F732" s="789"/>
    </row>
    <row r="733" spans="1:6">
      <c r="A733" s="970"/>
      <c r="B733" s="974"/>
      <c r="C733" s="972"/>
      <c r="D733" s="789"/>
      <c r="E733" s="789"/>
      <c r="F733" s="789"/>
    </row>
    <row r="734" spans="1:6">
      <c r="A734" s="970"/>
      <c r="B734" s="974"/>
      <c r="C734" s="972"/>
      <c r="D734" s="789"/>
      <c r="E734" s="789"/>
      <c r="F734" s="789"/>
    </row>
    <row r="735" spans="1:6">
      <c r="A735" s="970"/>
      <c r="B735" s="974"/>
      <c r="C735" s="972"/>
      <c r="D735" s="789"/>
      <c r="E735" s="789"/>
      <c r="F735" s="789"/>
    </row>
    <row r="736" spans="1:6">
      <c r="A736" s="970"/>
      <c r="B736" s="974"/>
      <c r="C736" s="972"/>
      <c r="D736" s="789"/>
      <c r="E736" s="789"/>
      <c r="F736" s="789"/>
    </row>
    <row r="737" spans="1:6">
      <c r="A737" s="970"/>
      <c r="B737" s="974"/>
      <c r="C737" s="972"/>
      <c r="D737" s="789"/>
      <c r="E737" s="789"/>
      <c r="F737" s="789"/>
    </row>
    <row r="738" spans="1:6">
      <c r="A738" s="970"/>
      <c r="B738" s="974"/>
      <c r="C738" s="972"/>
      <c r="D738" s="789"/>
      <c r="E738" s="789"/>
      <c r="F738" s="789"/>
    </row>
    <row r="739" spans="1:6">
      <c r="A739" s="970"/>
      <c r="B739" s="974"/>
      <c r="C739" s="972"/>
      <c r="D739" s="789"/>
      <c r="E739" s="789"/>
      <c r="F739" s="789"/>
    </row>
    <row r="740" spans="1:6">
      <c r="A740" s="970"/>
      <c r="B740" s="974"/>
      <c r="C740" s="972"/>
      <c r="D740" s="789"/>
      <c r="E740" s="789"/>
      <c r="F740" s="789"/>
    </row>
    <row r="741" spans="1:6">
      <c r="A741" s="970"/>
      <c r="B741" s="974"/>
      <c r="C741" s="972"/>
      <c r="D741" s="789"/>
      <c r="E741" s="789"/>
      <c r="F741" s="789"/>
    </row>
    <row r="742" spans="1:6">
      <c r="A742" s="970"/>
      <c r="B742" s="974"/>
      <c r="C742" s="972"/>
      <c r="D742" s="789"/>
      <c r="E742" s="789"/>
      <c r="F742" s="789"/>
    </row>
    <row r="743" spans="1:6">
      <c r="A743" s="970"/>
      <c r="B743" s="974"/>
      <c r="C743" s="972"/>
      <c r="D743" s="789"/>
      <c r="E743" s="789"/>
      <c r="F743" s="789"/>
    </row>
    <row r="744" spans="1:6">
      <c r="A744" s="970"/>
      <c r="B744" s="974"/>
      <c r="C744" s="972"/>
      <c r="D744" s="789"/>
      <c r="E744" s="789"/>
      <c r="F744" s="789"/>
    </row>
    <row r="745" spans="1:6">
      <c r="A745" s="970"/>
      <c r="B745" s="974"/>
      <c r="C745" s="972"/>
      <c r="D745" s="789"/>
      <c r="E745" s="789"/>
      <c r="F745" s="789"/>
    </row>
    <row r="746" spans="1:6">
      <c r="A746" s="970"/>
      <c r="B746" s="974"/>
      <c r="C746" s="972"/>
      <c r="D746" s="789"/>
      <c r="E746" s="789"/>
      <c r="F746" s="789"/>
    </row>
    <row r="747" spans="1:6">
      <c r="A747" s="970"/>
      <c r="B747" s="974"/>
      <c r="C747" s="972"/>
      <c r="D747" s="789"/>
      <c r="E747" s="789"/>
      <c r="F747" s="789"/>
    </row>
    <row r="748" spans="1:6">
      <c r="A748" s="970"/>
      <c r="B748" s="974"/>
      <c r="C748" s="972"/>
      <c r="D748" s="789"/>
      <c r="E748" s="789"/>
      <c r="F748" s="789"/>
    </row>
    <row r="749" spans="1:6">
      <c r="A749" s="970"/>
      <c r="B749" s="974"/>
      <c r="C749" s="972"/>
      <c r="D749" s="789"/>
      <c r="E749" s="789"/>
      <c r="F749" s="789"/>
    </row>
    <row r="750" spans="1:6">
      <c r="A750" s="970"/>
      <c r="B750" s="974"/>
      <c r="C750" s="972"/>
      <c r="D750" s="789"/>
      <c r="E750" s="789"/>
      <c r="F750" s="789"/>
    </row>
    <row r="751" spans="1:6">
      <c r="A751" s="970"/>
      <c r="B751" s="974"/>
      <c r="C751" s="972"/>
      <c r="D751" s="789"/>
      <c r="E751" s="789"/>
      <c r="F751" s="789"/>
    </row>
    <row r="752" spans="1:6">
      <c r="A752" s="970"/>
      <c r="B752" s="974"/>
      <c r="C752" s="972"/>
      <c r="D752" s="789"/>
      <c r="E752" s="789"/>
      <c r="F752" s="789"/>
    </row>
    <row r="753" spans="1:6">
      <c r="A753" s="970"/>
      <c r="B753" s="974"/>
      <c r="C753" s="972"/>
      <c r="D753" s="789"/>
      <c r="E753" s="789"/>
      <c r="F753" s="789"/>
    </row>
    <row r="754" spans="1:6">
      <c r="A754" s="970"/>
      <c r="B754" s="974"/>
      <c r="C754" s="972"/>
      <c r="D754" s="789"/>
      <c r="E754" s="789"/>
      <c r="F754" s="789"/>
    </row>
    <row r="755" spans="1:6">
      <c r="A755" s="970"/>
      <c r="B755" s="974"/>
      <c r="C755" s="972"/>
      <c r="D755" s="789"/>
      <c r="E755" s="789"/>
      <c r="F755" s="789"/>
    </row>
    <row r="756" spans="1:6">
      <c r="A756" s="970"/>
      <c r="B756" s="974"/>
      <c r="C756" s="972"/>
      <c r="D756" s="789"/>
      <c r="E756" s="789"/>
      <c r="F756" s="789"/>
    </row>
    <row r="757" spans="1:6">
      <c r="A757" s="970"/>
      <c r="B757" s="974"/>
      <c r="C757" s="972"/>
      <c r="D757" s="789"/>
      <c r="E757" s="789"/>
      <c r="F757" s="789"/>
    </row>
    <row r="758" spans="1:6">
      <c r="A758" s="970"/>
      <c r="B758" s="974"/>
      <c r="C758" s="972"/>
      <c r="D758" s="789"/>
      <c r="E758" s="789"/>
      <c r="F758" s="789"/>
    </row>
    <row r="759" spans="1:6">
      <c r="A759" s="970"/>
      <c r="B759" s="974"/>
      <c r="C759" s="972"/>
      <c r="D759" s="789"/>
      <c r="E759" s="789"/>
      <c r="F759" s="789"/>
    </row>
    <row r="760" spans="1:6">
      <c r="A760" s="970"/>
      <c r="B760" s="974"/>
      <c r="C760" s="972"/>
      <c r="D760" s="789"/>
      <c r="E760" s="789"/>
      <c r="F760" s="789"/>
    </row>
    <row r="761" spans="1:6">
      <c r="A761" s="970"/>
      <c r="B761" s="974"/>
      <c r="C761" s="972"/>
      <c r="D761" s="789"/>
      <c r="E761" s="789"/>
      <c r="F761" s="789"/>
    </row>
    <row r="762" spans="1:6">
      <c r="A762" s="970"/>
      <c r="B762" s="974"/>
      <c r="C762" s="972"/>
      <c r="D762" s="789"/>
      <c r="E762" s="789"/>
      <c r="F762" s="789"/>
    </row>
    <row r="763" spans="1:6">
      <c r="A763" s="970"/>
      <c r="B763" s="974"/>
      <c r="C763" s="972"/>
      <c r="D763" s="789"/>
      <c r="E763" s="789"/>
      <c r="F763" s="789"/>
    </row>
    <row r="764" spans="1:6">
      <c r="A764" s="970"/>
      <c r="B764" s="974"/>
      <c r="C764" s="972"/>
      <c r="D764" s="789"/>
      <c r="E764" s="789"/>
      <c r="F764" s="789"/>
    </row>
    <row r="765" spans="1:6">
      <c r="A765" s="970"/>
      <c r="B765" s="974"/>
      <c r="C765" s="972"/>
      <c r="D765" s="789"/>
      <c r="E765" s="789"/>
      <c r="F765" s="789"/>
    </row>
    <row r="766" spans="1:6">
      <c r="A766" s="970"/>
      <c r="B766" s="974"/>
      <c r="C766" s="972"/>
      <c r="D766" s="789"/>
      <c r="E766" s="789"/>
      <c r="F766" s="789"/>
    </row>
    <row r="767" spans="1:6">
      <c r="A767" s="970"/>
      <c r="B767" s="974"/>
      <c r="C767" s="972"/>
      <c r="D767" s="789"/>
      <c r="E767" s="789"/>
      <c r="F767" s="789"/>
    </row>
    <row r="768" spans="1:6">
      <c r="A768" s="970"/>
      <c r="B768" s="974"/>
      <c r="C768" s="972"/>
      <c r="D768" s="789"/>
      <c r="E768" s="789"/>
      <c r="F768" s="789"/>
    </row>
    <row r="769" spans="1:6">
      <c r="A769" s="970"/>
      <c r="B769" s="974"/>
      <c r="C769" s="972"/>
      <c r="D769" s="789"/>
      <c r="E769" s="789"/>
      <c r="F769" s="789"/>
    </row>
    <row r="770" spans="1:6">
      <c r="A770" s="970"/>
      <c r="B770" s="974"/>
      <c r="C770" s="972"/>
      <c r="D770" s="789"/>
      <c r="E770" s="789"/>
      <c r="F770" s="789"/>
    </row>
    <row r="771" spans="1:6">
      <c r="A771" s="970"/>
      <c r="B771" s="974"/>
      <c r="C771" s="972"/>
      <c r="D771" s="789"/>
      <c r="E771" s="789"/>
      <c r="F771" s="789"/>
    </row>
    <row r="772" spans="1:6">
      <c r="A772" s="970"/>
      <c r="B772" s="974"/>
      <c r="C772" s="972"/>
      <c r="D772" s="789"/>
      <c r="E772" s="789"/>
      <c r="F772" s="789"/>
    </row>
    <row r="773" spans="1:6">
      <c r="A773" s="970"/>
      <c r="B773" s="974"/>
      <c r="C773" s="972"/>
      <c r="D773" s="789"/>
      <c r="E773" s="789"/>
      <c r="F773" s="789"/>
    </row>
    <row r="774" spans="1:6">
      <c r="A774" s="970"/>
      <c r="B774" s="974"/>
      <c r="C774" s="972"/>
      <c r="D774" s="789"/>
      <c r="E774" s="789"/>
      <c r="F774" s="789"/>
    </row>
    <row r="775" spans="1:6">
      <c r="A775" s="970"/>
      <c r="B775" s="974"/>
      <c r="C775" s="972"/>
      <c r="D775" s="789"/>
      <c r="E775" s="789"/>
      <c r="F775" s="789"/>
    </row>
    <row r="776" spans="1:6">
      <c r="A776" s="970"/>
      <c r="B776" s="974"/>
      <c r="C776" s="972"/>
      <c r="D776" s="789"/>
      <c r="E776" s="789"/>
      <c r="F776" s="789"/>
    </row>
    <row r="777" spans="1:6">
      <c r="A777" s="970"/>
      <c r="B777" s="974"/>
      <c r="C777" s="972"/>
      <c r="D777" s="789"/>
      <c r="E777" s="789"/>
      <c r="F777" s="789"/>
    </row>
    <row r="778" spans="1:6">
      <c r="A778" s="970"/>
      <c r="B778" s="974"/>
      <c r="C778" s="972"/>
      <c r="D778" s="789"/>
      <c r="E778" s="789"/>
      <c r="F778" s="789"/>
    </row>
    <row r="779" spans="1:6">
      <c r="A779" s="970"/>
      <c r="B779" s="974"/>
      <c r="C779" s="972"/>
      <c r="D779" s="789"/>
      <c r="E779" s="789"/>
      <c r="F779" s="789"/>
    </row>
    <row r="780" spans="1:6">
      <c r="A780" s="970"/>
      <c r="B780" s="974"/>
      <c r="C780" s="972"/>
      <c r="D780" s="789"/>
      <c r="E780" s="789"/>
      <c r="F780" s="789"/>
    </row>
    <row r="781" spans="1:6">
      <c r="A781" s="970"/>
      <c r="B781" s="974"/>
      <c r="C781" s="972"/>
      <c r="D781" s="789"/>
      <c r="E781" s="789"/>
      <c r="F781" s="789"/>
    </row>
    <row r="782" spans="1:6">
      <c r="A782" s="970"/>
      <c r="B782" s="974"/>
      <c r="C782" s="972"/>
      <c r="D782" s="789"/>
      <c r="E782" s="789"/>
      <c r="F782" s="789"/>
    </row>
    <row r="783" spans="1:6">
      <c r="A783" s="970"/>
      <c r="B783" s="974"/>
      <c r="C783" s="972"/>
      <c r="D783" s="789"/>
      <c r="E783" s="789"/>
      <c r="F783" s="789"/>
    </row>
    <row r="784" spans="1:6">
      <c r="A784" s="970"/>
      <c r="B784" s="974"/>
      <c r="C784" s="972"/>
      <c r="D784" s="789"/>
      <c r="E784" s="789"/>
      <c r="F784" s="789"/>
    </row>
    <row r="785" spans="1:6">
      <c r="A785" s="970"/>
      <c r="B785" s="974"/>
      <c r="C785" s="972"/>
      <c r="D785" s="789"/>
      <c r="E785" s="789"/>
      <c r="F785" s="789"/>
    </row>
    <row r="786" spans="1:6">
      <c r="A786" s="970"/>
      <c r="B786" s="974"/>
      <c r="C786" s="972"/>
      <c r="D786" s="789"/>
      <c r="E786" s="789"/>
      <c r="F786" s="789"/>
    </row>
    <row r="787" spans="1:6">
      <c r="A787" s="970"/>
      <c r="B787" s="974"/>
      <c r="C787" s="972"/>
      <c r="D787" s="789"/>
      <c r="E787" s="789"/>
      <c r="F787" s="789"/>
    </row>
    <row r="788" spans="1:6">
      <c r="A788" s="970"/>
      <c r="B788" s="974"/>
      <c r="C788" s="972"/>
      <c r="D788" s="789"/>
      <c r="E788" s="789"/>
      <c r="F788" s="789"/>
    </row>
    <row r="789" spans="1:6">
      <c r="A789" s="970"/>
      <c r="B789" s="974"/>
      <c r="C789" s="972"/>
      <c r="D789" s="789"/>
      <c r="E789" s="789"/>
      <c r="F789" s="789"/>
    </row>
    <row r="790" spans="1:6">
      <c r="A790" s="970"/>
      <c r="B790" s="974"/>
      <c r="C790" s="972"/>
      <c r="D790" s="789"/>
      <c r="E790" s="789"/>
      <c r="F790" s="789"/>
    </row>
    <row r="791" spans="1:6">
      <c r="A791" s="970"/>
      <c r="B791" s="974"/>
      <c r="C791" s="972"/>
      <c r="D791" s="789"/>
      <c r="E791" s="789"/>
      <c r="F791" s="789"/>
    </row>
    <row r="792" spans="1:6">
      <c r="A792" s="970"/>
      <c r="B792" s="974"/>
      <c r="C792" s="972"/>
      <c r="D792" s="789"/>
      <c r="E792" s="789"/>
      <c r="F792" s="789"/>
    </row>
    <row r="793" spans="1:6">
      <c r="A793" s="970"/>
      <c r="B793" s="974"/>
      <c r="C793" s="972"/>
      <c r="D793" s="789"/>
      <c r="E793" s="789"/>
      <c r="F793" s="789"/>
    </row>
    <row r="794" spans="1:6">
      <c r="A794" s="970"/>
      <c r="B794" s="974"/>
      <c r="C794" s="972"/>
      <c r="D794" s="789"/>
      <c r="E794" s="789"/>
      <c r="F794" s="789"/>
    </row>
    <row r="795" spans="1:6">
      <c r="A795" s="970"/>
      <c r="B795" s="974"/>
      <c r="C795" s="972"/>
      <c r="D795" s="789"/>
      <c r="E795" s="789"/>
      <c r="F795" s="789"/>
    </row>
    <row r="796" spans="1:6">
      <c r="A796" s="970"/>
      <c r="B796" s="974"/>
      <c r="C796" s="972"/>
      <c r="D796" s="789"/>
      <c r="E796" s="789"/>
      <c r="F796" s="789"/>
    </row>
    <row r="797" spans="1:6">
      <c r="A797" s="970"/>
      <c r="B797" s="974"/>
      <c r="C797" s="972"/>
      <c r="D797" s="789"/>
      <c r="E797" s="789"/>
      <c r="F797" s="789"/>
    </row>
    <row r="798" spans="1:6">
      <c r="A798" s="970"/>
      <c r="B798" s="974"/>
      <c r="C798" s="972"/>
      <c r="D798" s="789"/>
      <c r="E798" s="789"/>
      <c r="F798" s="789"/>
    </row>
    <row r="799" spans="1:6">
      <c r="A799" s="970"/>
      <c r="B799" s="974"/>
      <c r="C799" s="972"/>
      <c r="D799" s="789"/>
      <c r="E799" s="789"/>
      <c r="F799" s="789"/>
    </row>
    <row r="800" spans="1:6">
      <c r="A800" s="970"/>
      <c r="B800" s="974"/>
      <c r="C800" s="972"/>
      <c r="D800" s="789"/>
      <c r="E800" s="789"/>
      <c r="F800" s="789"/>
    </row>
    <row r="801" spans="1:6">
      <c r="A801" s="970"/>
      <c r="B801" s="974"/>
      <c r="C801" s="972"/>
      <c r="D801" s="789"/>
      <c r="E801" s="789"/>
      <c r="F801" s="789"/>
    </row>
    <row r="802" spans="1:6">
      <c r="A802" s="970"/>
      <c r="B802" s="974"/>
      <c r="C802" s="972"/>
      <c r="D802" s="789"/>
      <c r="E802" s="789"/>
      <c r="F802" s="789"/>
    </row>
    <row r="803" spans="1:6">
      <c r="A803" s="970"/>
      <c r="B803" s="974"/>
      <c r="C803" s="972"/>
      <c r="D803" s="789"/>
      <c r="E803" s="789"/>
      <c r="F803" s="789"/>
    </row>
    <row r="804" spans="1:6">
      <c r="A804" s="970"/>
      <c r="B804" s="974"/>
      <c r="C804" s="972"/>
      <c r="D804" s="789"/>
      <c r="E804" s="789"/>
      <c r="F804" s="789"/>
    </row>
    <row r="805" spans="1:6">
      <c r="A805" s="970"/>
      <c r="B805" s="974"/>
      <c r="C805" s="972"/>
      <c r="D805" s="789"/>
      <c r="E805" s="789"/>
      <c r="F805" s="789"/>
    </row>
    <row r="806" spans="1:6">
      <c r="A806" s="970"/>
      <c r="B806" s="974"/>
      <c r="C806" s="972"/>
      <c r="D806" s="789"/>
      <c r="E806" s="789"/>
      <c r="F806" s="789"/>
    </row>
    <row r="807" spans="1:6">
      <c r="A807" s="970"/>
      <c r="B807" s="974"/>
      <c r="C807" s="972"/>
      <c r="D807" s="789"/>
      <c r="E807" s="789"/>
      <c r="F807" s="789"/>
    </row>
    <row r="808" spans="1:6">
      <c r="A808" s="970"/>
      <c r="B808" s="974"/>
      <c r="C808" s="972"/>
      <c r="D808" s="789"/>
      <c r="E808" s="789"/>
      <c r="F808" s="789"/>
    </row>
    <row r="809" spans="1:6">
      <c r="A809" s="970"/>
      <c r="B809" s="974"/>
      <c r="C809" s="972"/>
      <c r="D809" s="789"/>
      <c r="E809" s="789"/>
      <c r="F809" s="789"/>
    </row>
    <row r="810" spans="1:6">
      <c r="A810" s="970"/>
      <c r="B810" s="974"/>
      <c r="C810" s="972"/>
      <c r="D810" s="789"/>
      <c r="E810" s="789"/>
      <c r="F810" s="789"/>
    </row>
    <row r="811" spans="1:6">
      <c r="A811" s="970"/>
      <c r="B811" s="974"/>
      <c r="C811" s="972"/>
      <c r="D811" s="789"/>
      <c r="E811" s="789"/>
      <c r="F811" s="789"/>
    </row>
    <row r="812" spans="1:6">
      <c r="A812" s="970"/>
      <c r="B812" s="974"/>
      <c r="C812" s="972"/>
      <c r="D812" s="789"/>
      <c r="E812" s="789"/>
      <c r="F812" s="789"/>
    </row>
    <row r="813" spans="1:6">
      <c r="A813" s="970"/>
      <c r="B813" s="974"/>
      <c r="C813" s="972"/>
      <c r="D813" s="789"/>
      <c r="E813" s="789"/>
      <c r="F813" s="789"/>
    </row>
    <row r="814" spans="1:6">
      <c r="A814" s="970"/>
      <c r="B814" s="974"/>
      <c r="C814" s="972"/>
      <c r="D814" s="789"/>
      <c r="E814" s="789"/>
      <c r="F814" s="789"/>
    </row>
    <row r="815" spans="1:6">
      <c r="A815" s="970"/>
      <c r="B815" s="974"/>
      <c r="C815" s="972"/>
      <c r="D815" s="789"/>
      <c r="E815" s="789"/>
      <c r="F815" s="789"/>
    </row>
    <row r="816" spans="1:6">
      <c r="A816" s="970"/>
      <c r="B816" s="974"/>
      <c r="C816" s="972"/>
      <c r="D816" s="789"/>
      <c r="E816" s="789"/>
      <c r="F816" s="789"/>
    </row>
    <row r="817" spans="1:6">
      <c r="A817" s="970"/>
      <c r="B817" s="974"/>
      <c r="C817" s="972"/>
      <c r="D817" s="789"/>
      <c r="E817" s="789"/>
      <c r="F817" s="789"/>
    </row>
    <row r="818" spans="1:6">
      <c r="A818" s="970"/>
      <c r="B818" s="974"/>
      <c r="C818" s="972"/>
      <c r="D818" s="789"/>
      <c r="E818" s="789"/>
      <c r="F818" s="789"/>
    </row>
    <row r="819" spans="1:6">
      <c r="A819" s="970"/>
      <c r="B819" s="974"/>
      <c r="C819" s="972"/>
      <c r="D819" s="789"/>
      <c r="E819" s="789"/>
      <c r="F819" s="789"/>
    </row>
    <row r="820" spans="1:6">
      <c r="A820" s="970"/>
      <c r="B820" s="974"/>
      <c r="C820" s="972"/>
      <c r="D820" s="789"/>
      <c r="E820" s="789"/>
      <c r="F820" s="789"/>
    </row>
    <row r="821" spans="1:6">
      <c r="A821" s="970"/>
      <c r="B821" s="974"/>
      <c r="C821" s="972"/>
      <c r="D821" s="789"/>
      <c r="E821" s="789"/>
      <c r="F821" s="789"/>
    </row>
    <row r="822" spans="1:6">
      <c r="A822" s="970"/>
      <c r="B822" s="974"/>
      <c r="C822" s="972"/>
      <c r="D822" s="789"/>
      <c r="E822" s="789"/>
      <c r="F822" s="789"/>
    </row>
    <row r="823" spans="1:6">
      <c r="A823" s="970"/>
      <c r="B823" s="974"/>
      <c r="C823" s="972"/>
      <c r="D823" s="789"/>
      <c r="E823" s="789"/>
      <c r="F823" s="789"/>
    </row>
    <row r="824" spans="1:6">
      <c r="A824" s="970"/>
      <c r="B824" s="974"/>
      <c r="C824" s="972"/>
      <c r="D824" s="789"/>
      <c r="E824" s="789"/>
      <c r="F824" s="789"/>
    </row>
    <row r="825" spans="1:6">
      <c r="A825" s="970"/>
      <c r="B825" s="974"/>
      <c r="C825" s="972"/>
      <c r="D825" s="789"/>
      <c r="E825" s="789"/>
      <c r="F825" s="789"/>
    </row>
    <row r="826" spans="1:6">
      <c r="A826" s="970"/>
      <c r="B826" s="974"/>
      <c r="C826" s="972"/>
      <c r="D826" s="789"/>
      <c r="E826" s="789"/>
      <c r="F826" s="789"/>
    </row>
    <row r="827" spans="1:6">
      <c r="A827" s="970"/>
      <c r="B827" s="974"/>
      <c r="C827" s="972"/>
      <c r="D827" s="789"/>
      <c r="E827" s="789"/>
      <c r="F827" s="789"/>
    </row>
    <row r="828" spans="1:6">
      <c r="A828" s="970"/>
      <c r="B828" s="974"/>
      <c r="C828" s="972"/>
      <c r="D828" s="789"/>
      <c r="E828" s="789"/>
      <c r="F828" s="789"/>
    </row>
    <row r="829" spans="1:6">
      <c r="A829" s="970"/>
      <c r="B829" s="974"/>
      <c r="C829" s="972"/>
      <c r="D829" s="789"/>
      <c r="E829" s="789"/>
      <c r="F829" s="789"/>
    </row>
    <row r="830" spans="1:6">
      <c r="A830" s="970"/>
      <c r="B830" s="974"/>
      <c r="C830" s="972"/>
      <c r="D830" s="789"/>
      <c r="E830" s="789"/>
      <c r="F830" s="789"/>
    </row>
    <row r="831" spans="1:6">
      <c r="A831" s="970"/>
      <c r="B831" s="974"/>
      <c r="C831" s="972"/>
      <c r="D831" s="789"/>
      <c r="E831" s="789"/>
      <c r="F831" s="789"/>
    </row>
    <row r="832" spans="1:6">
      <c r="A832" s="970"/>
      <c r="B832" s="974"/>
      <c r="C832" s="972"/>
      <c r="D832" s="789"/>
      <c r="E832" s="789"/>
      <c r="F832" s="789"/>
    </row>
    <row r="833" spans="1:6">
      <c r="A833" s="970"/>
      <c r="B833" s="974"/>
      <c r="C833" s="972"/>
      <c r="D833" s="789"/>
      <c r="E833" s="789"/>
      <c r="F833" s="789"/>
    </row>
    <row r="834" spans="1:6">
      <c r="A834" s="970"/>
      <c r="B834" s="974"/>
      <c r="C834" s="972"/>
      <c r="D834" s="789"/>
      <c r="E834" s="789"/>
      <c r="F834" s="789"/>
    </row>
    <row r="835" spans="1:6">
      <c r="A835" s="970"/>
      <c r="B835" s="974"/>
      <c r="C835" s="972"/>
      <c r="D835" s="789"/>
      <c r="E835" s="789"/>
      <c r="F835" s="789"/>
    </row>
    <row r="836" spans="1:6">
      <c r="A836" s="970"/>
      <c r="B836" s="974"/>
      <c r="C836" s="972"/>
      <c r="D836" s="789"/>
      <c r="E836" s="789"/>
      <c r="F836" s="789"/>
    </row>
    <row r="837" spans="1:6">
      <c r="A837" s="970"/>
      <c r="B837" s="974"/>
      <c r="C837" s="972"/>
      <c r="D837" s="789"/>
      <c r="E837" s="789"/>
      <c r="F837" s="789"/>
    </row>
    <row r="838" spans="1:6">
      <c r="A838" s="970"/>
      <c r="B838" s="974"/>
      <c r="C838" s="972"/>
      <c r="D838" s="789"/>
      <c r="E838" s="789"/>
      <c r="F838" s="789"/>
    </row>
    <row r="839" spans="1:6">
      <c r="A839" s="970"/>
      <c r="B839" s="974"/>
      <c r="C839" s="972"/>
      <c r="D839" s="789"/>
      <c r="E839" s="789"/>
      <c r="F839" s="789"/>
    </row>
    <row r="840" spans="1:6">
      <c r="A840" s="970"/>
      <c r="B840" s="974"/>
      <c r="C840" s="972"/>
      <c r="D840" s="789"/>
      <c r="E840" s="789"/>
      <c r="F840" s="789"/>
    </row>
    <row r="841" spans="1:6">
      <c r="A841" s="970"/>
      <c r="B841" s="974"/>
      <c r="C841" s="972"/>
      <c r="D841" s="789"/>
      <c r="E841" s="789"/>
      <c r="F841" s="789"/>
    </row>
    <row r="842" spans="1:6">
      <c r="A842" s="970"/>
      <c r="B842" s="974"/>
      <c r="C842" s="972"/>
      <c r="D842" s="789"/>
      <c r="E842" s="789"/>
      <c r="F842" s="789"/>
    </row>
    <row r="843" spans="1:6">
      <c r="A843" s="970"/>
      <c r="B843" s="974"/>
      <c r="C843" s="972"/>
      <c r="D843" s="789"/>
      <c r="E843" s="789"/>
      <c r="F843" s="789"/>
    </row>
    <row r="844" spans="1:6">
      <c r="A844" s="970"/>
      <c r="B844" s="974"/>
      <c r="C844" s="972"/>
      <c r="D844" s="789"/>
      <c r="E844" s="789"/>
      <c r="F844" s="789"/>
    </row>
    <row r="845" spans="1:6">
      <c r="A845" s="970"/>
      <c r="B845" s="974"/>
      <c r="C845" s="972"/>
      <c r="D845" s="789"/>
      <c r="E845" s="789"/>
      <c r="F845" s="789"/>
    </row>
    <row r="846" spans="1:6">
      <c r="A846" s="970"/>
      <c r="B846" s="974"/>
      <c r="C846" s="972"/>
      <c r="D846" s="789"/>
      <c r="E846" s="789"/>
      <c r="F846" s="789"/>
    </row>
    <row r="847" spans="1:6">
      <c r="A847" s="970"/>
      <c r="B847" s="974"/>
      <c r="C847" s="972"/>
      <c r="D847" s="789"/>
      <c r="E847" s="789"/>
      <c r="F847" s="789"/>
    </row>
    <row r="848" spans="1:6">
      <c r="A848" s="970"/>
      <c r="B848" s="974"/>
      <c r="C848" s="972"/>
      <c r="D848" s="789"/>
      <c r="E848" s="789"/>
      <c r="F848" s="789"/>
    </row>
    <row r="849" spans="1:6">
      <c r="A849" s="970"/>
      <c r="B849" s="974"/>
      <c r="C849" s="972"/>
      <c r="D849" s="789"/>
      <c r="E849" s="789"/>
      <c r="F849" s="789"/>
    </row>
    <row r="850" spans="1:6">
      <c r="A850" s="970"/>
      <c r="B850" s="974"/>
      <c r="C850" s="972"/>
      <c r="D850" s="789"/>
      <c r="E850" s="789"/>
      <c r="F850" s="789"/>
    </row>
    <row r="851" spans="1:6">
      <c r="A851" s="970"/>
      <c r="B851" s="974"/>
      <c r="C851" s="972"/>
      <c r="D851" s="789"/>
      <c r="E851" s="789"/>
      <c r="F851" s="789"/>
    </row>
    <row r="852" spans="1:6">
      <c r="A852" s="970"/>
      <c r="B852" s="974"/>
      <c r="C852" s="972"/>
      <c r="D852" s="789"/>
      <c r="E852" s="789"/>
      <c r="F852" s="789"/>
    </row>
    <row r="853" spans="1:6">
      <c r="A853" s="970"/>
      <c r="B853" s="974"/>
      <c r="C853" s="972"/>
      <c r="D853" s="789"/>
      <c r="E853" s="789"/>
      <c r="F853" s="789"/>
    </row>
    <row r="854" spans="1:6">
      <c r="A854" s="970"/>
      <c r="B854" s="974"/>
      <c r="C854" s="972"/>
      <c r="D854" s="789"/>
      <c r="E854" s="789"/>
      <c r="F854" s="789"/>
    </row>
    <row r="855" spans="1:6">
      <c r="A855" s="970"/>
      <c r="B855" s="974"/>
      <c r="C855" s="972"/>
      <c r="D855" s="789"/>
      <c r="E855" s="789"/>
      <c r="F855" s="789"/>
    </row>
    <row r="856" spans="1:6">
      <c r="A856" s="970"/>
      <c r="B856" s="974"/>
      <c r="C856" s="972"/>
      <c r="D856" s="789"/>
      <c r="E856" s="789"/>
      <c r="F856" s="789"/>
    </row>
    <row r="857" spans="1:6">
      <c r="A857" s="970"/>
      <c r="B857" s="974"/>
      <c r="C857" s="972"/>
      <c r="D857" s="789"/>
      <c r="E857" s="789"/>
      <c r="F857" s="789"/>
    </row>
    <row r="858" spans="1:6">
      <c r="A858" s="970"/>
      <c r="B858" s="974"/>
      <c r="C858" s="972"/>
      <c r="D858" s="789"/>
      <c r="E858" s="789"/>
      <c r="F858" s="789"/>
    </row>
    <row r="859" spans="1:6">
      <c r="A859" s="970"/>
      <c r="B859" s="974"/>
      <c r="C859" s="972"/>
      <c r="D859" s="789"/>
      <c r="E859" s="789"/>
      <c r="F859" s="789"/>
    </row>
    <row r="860" spans="1:6">
      <c r="A860" s="970"/>
      <c r="B860" s="974"/>
      <c r="C860" s="972"/>
      <c r="D860" s="789"/>
      <c r="E860" s="789"/>
      <c r="F860" s="789"/>
    </row>
    <row r="861" spans="1:6">
      <c r="A861" s="970"/>
      <c r="B861" s="974"/>
      <c r="C861" s="972"/>
      <c r="D861" s="789"/>
      <c r="E861" s="789"/>
      <c r="F861" s="789"/>
    </row>
    <row r="862" spans="1:6">
      <c r="A862" s="970"/>
      <c r="B862" s="974"/>
      <c r="C862" s="972"/>
      <c r="D862" s="789"/>
      <c r="E862" s="789"/>
      <c r="F862" s="789"/>
    </row>
    <row r="863" spans="1:6">
      <c r="A863" s="970"/>
      <c r="B863" s="974"/>
      <c r="C863" s="972"/>
      <c r="D863" s="789"/>
      <c r="E863" s="789"/>
      <c r="F863" s="789"/>
    </row>
    <row r="864" spans="1:6">
      <c r="A864" s="970"/>
      <c r="B864" s="974"/>
      <c r="C864" s="972"/>
      <c r="D864" s="789"/>
      <c r="E864" s="789"/>
      <c r="F864" s="789"/>
    </row>
    <row r="865" spans="1:6">
      <c r="A865" s="970"/>
      <c r="B865" s="974"/>
      <c r="C865" s="972"/>
      <c r="D865" s="789"/>
      <c r="E865" s="789"/>
      <c r="F865" s="789"/>
    </row>
    <row r="866" spans="1:6">
      <c r="A866" s="970"/>
      <c r="B866" s="974"/>
      <c r="C866" s="972"/>
      <c r="D866" s="789"/>
      <c r="E866" s="789"/>
      <c r="F866" s="789"/>
    </row>
    <row r="867" spans="1:6">
      <c r="A867" s="970"/>
      <c r="B867" s="974"/>
      <c r="C867" s="972"/>
      <c r="D867" s="789"/>
      <c r="E867" s="789"/>
      <c r="F867" s="789"/>
    </row>
    <row r="868" spans="1:6">
      <c r="A868" s="970"/>
      <c r="B868" s="974"/>
      <c r="C868" s="972"/>
      <c r="D868" s="789"/>
      <c r="E868" s="789"/>
      <c r="F868" s="789"/>
    </row>
    <row r="869" spans="1:6">
      <c r="A869" s="970"/>
      <c r="B869" s="974"/>
      <c r="C869" s="972"/>
      <c r="D869" s="789"/>
      <c r="E869" s="789"/>
      <c r="F869" s="789"/>
    </row>
    <row r="870" spans="1:6">
      <c r="A870" s="970"/>
      <c r="B870" s="974"/>
      <c r="C870" s="972"/>
      <c r="D870" s="789"/>
      <c r="E870" s="789"/>
      <c r="F870" s="789"/>
    </row>
    <row r="871" spans="1:6">
      <c r="A871" s="970"/>
      <c r="B871" s="974"/>
      <c r="C871" s="972"/>
      <c r="D871" s="789"/>
      <c r="E871" s="789"/>
      <c r="F871" s="789"/>
    </row>
    <row r="872" spans="1:6">
      <c r="A872" s="970"/>
      <c r="B872" s="974"/>
      <c r="C872" s="972"/>
      <c r="D872" s="789"/>
      <c r="E872" s="789"/>
      <c r="F872" s="789"/>
    </row>
    <row r="873" spans="1:6">
      <c r="A873" s="970"/>
      <c r="B873" s="974"/>
      <c r="C873" s="972"/>
      <c r="D873" s="789"/>
      <c r="E873" s="789"/>
      <c r="F873" s="789"/>
    </row>
    <row r="874" spans="1:6">
      <c r="A874" s="970"/>
      <c r="B874" s="974"/>
      <c r="C874" s="972"/>
      <c r="D874" s="789"/>
      <c r="E874" s="789"/>
      <c r="F874" s="789"/>
    </row>
    <row r="875" spans="1:6">
      <c r="A875" s="970"/>
      <c r="B875" s="974"/>
      <c r="C875" s="972"/>
      <c r="D875" s="789"/>
      <c r="E875" s="789"/>
      <c r="F875" s="789"/>
    </row>
    <row r="876" spans="1:6">
      <c r="A876" s="970"/>
      <c r="B876" s="974"/>
      <c r="C876" s="972"/>
      <c r="D876" s="789"/>
      <c r="E876" s="789"/>
      <c r="F876" s="789"/>
    </row>
    <row r="877" spans="1:6">
      <c r="A877" s="970"/>
      <c r="B877" s="974"/>
      <c r="C877" s="972"/>
      <c r="D877" s="789"/>
      <c r="E877" s="789"/>
      <c r="F877" s="789"/>
    </row>
    <row r="878" spans="1:6">
      <c r="A878" s="970"/>
      <c r="B878" s="974"/>
      <c r="C878" s="972"/>
      <c r="D878" s="789"/>
      <c r="E878" s="789"/>
      <c r="F878" s="789"/>
    </row>
    <row r="879" spans="1:6">
      <c r="A879" s="970"/>
      <c r="B879" s="974"/>
      <c r="C879" s="972"/>
      <c r="D879" s="789"/>
      <c r="E879" s="789"/>
      <c r="F879" s="789"/>
    </row>
    <row r="880" spans="1:6">
      <c r="A880" s="970"/>
      <c r="B880" s="974"/>
      <c r="C880" s="972"/>
      <c r="D880" s="789"/>
      <c r="E880" s="789"/>
      <c r="F880" s="789"/>
    </row>
    <row r="881" spans="1:6">
      <c r="A881" s="970"/>
      <c r="B881" s="974"/>
      <c r="C881" s="972"/>
      <c r="D881" s="789"/>
      <c r="E881" s="789"/>
      <c r="F881" s="789"/>
    </row>
    <row r="882" spans="1:6">
      <c r="A882" s="970"/>
      <c r="B882" s="974"/>
      <c r="C882" s="972"/>
      <c r="D882" s="789"/>
      <c r="E882" s="789"/>
      <c r="F882" s="789"/>
    </row>
    <row r="883" spans="1:6">
      <c r="A883" s="970"/>
      <c r="B883" s="974"/>
      <c r="C883" s="972"/>
      <c r="D883" s="789"/>
      <c r="E883" s="789"/>
      <c r="F883" s="789"/>
    </row>
    <row r="884" spans="1:6">
      <c r="A884" s="970"/>
      <c r="B884" s="974"/>
      <c r="C884" s="972"/>
      <c r="D884" s="789"/>
      <c r="E884" s="789"/>
      <c r="F884" s="789"/>
    </row>
    <row r="885" spans="1:6">
      <c r="A885" s="970"/>
      <c r="B885" s="974"/>
      <c r="C885" s="972"/>
      <c r="D885" s="789"/>
      <c r="E885" s="789"/>
      <c r="F885" s="789"/>
    </row>
    <row r="886" spans="1:6">
      <c r="A886" s="970"/>
      <c r="B886" s="974"/>
      <c r="C886" s="972"/>
      <c r="D886" s="789"/>
      <c r="E886" s="789"/>
      <c r="F886" s="789"/>
    </row>
    <row r="887" spans="1:6">
      <c r="A887" s="970"/>
      <c r="B887" s="974"/>
      <c r="C887" s="972"/>
      <c r="D887" s="789"/>
      <c r="E887" s="789"/>
      <c r="F887" s="789"/>
    </row>
    <row r="888" spans="1:6">
      <c r="A888" s="970"/>
      <c r="B888" s="974"/>
      <c r="C888" s="972"/>
      <c r="D888" s="789"/>
      <c r="E888" s="789"/>
      <c r="F888" s="789"/>
    </row>
    <row r="889" spans="1:6">
      <c r="A889" s="970"/>
      <c r="B889" s="974"/>
      <c r="C889" s="972"/>
      <c r="D889" s="789"/>
      <c r="E889" s="789"/>
      <c r="F889" s="789"/>
    </row>
    <row r="890" spans="1:6">
      <c r="A890" s="970"/>
      <c r="B890" s="974"/>
      <c r="C890" s="972"/>
      <c r="D890" s="789"/>
      <c r="E890" s="789"/>
      <c r="F890" s="789"/>
    </row>
    <row r="891" spans="1:6">
      <c r="A891" s="970"/>
      <c r="B891" s="974"/>
      <c r="C891" s="972"/>
      <c r="D891" s="789"/>
      <c r="E891" s="789"/>
      <c r="F891" s="789"/>
    </row>
    <row r="892" spans="1:6">
      <c r="A892" s="970"/>
      <c r="B892" s="974"/>
      <c r="C892" s="972"/>
      <c r="D892" s="789"/>
      <c r="E892" s="789"/>
      <c r="F892" s="789"/>
    </row>
    <row r="893" spans="1:6">
      <c r="A893" s="970"/>
      <c r="B893" s="974"/>
      <c r="C893" s="972"/>
      <c r="D893" s="789"/>
      <c r="E893" s="789"/>
      <c r="F893" s="789"/>
    </row>
    <row r="894" spans="1:6">
      <c r="A894" s="970"/>
      <c r="B894" s="974"/>
      <c r="C894" s="972"/>
      <c r="D894" s="789"/>
      <c r="E894" s="789"/>
      <c r="F894" s="789"/>
    </row>
    <row r="895" spans="1:6">
      <c r="A895" s="970"/>
      <c r="B895" s="974"/>
      <c r="C895" s="972"/>
      <c r="D895" s="789"/>
      <c r="E895" s="789"/>
      <c r="F895" s="789"/>
    </row>
    <row r="896" spans="1:6">
      <c r="A896" s="970"/>
      <c r="B896" s="974"/>
      <c r="C896" s="972"/>
      <c r="D896" s="789"/>
      <c r="E896" s="789"/>
      <c r="F896" s="789"/>
    </row>
    <row r="897" spans="1:6">
      <c r="A897" s="970"/>
      <c r="B897" s="974"/>
      <c r="C897" s="972"/>
      <c r="D897" s="789"/>
      <c r="E897" s="789"/>
      <c r="F897" s="789"/>
    </row>
    <row r="898" spans="1:6">
      <c r="A898" s="970"/>
      <c r="B898" s="974"/>
      <c r="C898" s="972"/>
      <c r="D898" s="789"/>
      <c r="E898" s="789"/>
      <c r="F898" s="789"/>
    </row>
    <row r="899" spans="1:6">
      <c r="A899" s="970"/>
      <c r="B899" s="974"/>
      <c r="C899" s="972"/>
      <c r="D899" s="789"/>
      <c r="E899" s="789"/>
      <c r="F899" s="789"/>
    </row>
    <row r="900" spans="1:6">
      <c r="A900" s="970"/>
      <c r="B900" s="974"/>
      <c r="C900" s="972"/>
      <c r="D900" s="789"/>
      <c r="E900" s="789"/>
      <c r="F900" s="789"/>
    </row>
    <row r="901" spans="1:6">
      <c r="A901" s="970"/>
      <c r="B901" s="974"/>
      <c r="C901" s="972"/>
      <c r="D901" s="789"/>
      <c r="E901" s="789"/>
      <c r="F901" s="789"/>
    </row>
    <row r="902" spans="1:6">
      <c r="A902" s="970"/>
      <c r="B902" s="974"/>
      <c r="C902" s="972"/>
      <c r="D902" s="789"/>
      <c r="E902" s="789"/>
      <c r="F902" s="789"/>
    </row>
    <row r="903" spans="1:6">
      <c r="A903" s="970"/>
      <c r="B903" s="974"/>
      <c r="C903" s="972"/>
      <c r="D903" s="789"/>
      <c r="E903" s="789"/>
      <c r="F903" s="789"/>
    </row>
    <row r="904" spans="1:6">
      <c r="A904" s="970"/>
      <c r="B904" s="974"/>
      <c r="C904" s="972"/>
      <c r="D904" s="789"/>
      <c r="E904" s="789"/>
      <c r="F904" s="789"/>
    </row>
    <row r="905" spans="1:6">
      <c r="A905" s="970"/>
      <c r="B905" s="974"/>
      <c r="C905" s="972"/>
      <c r="D905" s="789"/>
      <c r="E905" s="789"/>
      <c r="F905" s="789"/>
    </row>
    <row r="906" spans="1:6">
      <c r="A906" s="970"/>
      <c r="B906" s="974"/>
      <c r="C906" s="972"/>
      <c r="D906" s="789"/>
      <c r="E906" s="789"/>
      <c r="F906" s="789"/>
    </row>
    <row r="907" spans="1:6">
      <c r="A907" s="970"/>
      <c r="B907" s="974"/>
      <c r="C907" s="972"/>
      <c r="D907" s="789"/>
      <c r="E907" s="789"/>
      <c r="F907" s="789"/>
    </row>
    <row r="908" spans="1:6">
      <c r="A908" s="970"/>
      <c r="B908" s="974"/>
      <c r="C908" s="972"/>
      <c r="D908" s="789"/>
      <c r="E908" s="789"/>
      <c r="F908" s="789"/>
    </row>
    <row r="909" spans="1:6">
      <c r="A909" s="970"/>
      <c r="B909" s="974"/>
      <c r="C909" s="972"/>
      <c r="D909" s="789"/>
      <c r="E909" s="789"/>
      <c r="F909" s="789"/>
    </row>
    <row r="910" spans="1:6">
      <c r="A910" s="970"/>
      <c r="B910" s="974"/>
      <c r="C910" s="972"/>
      <c r="D910" s="789"/>
      <c r="E910" s="789"/>
      <c r="F910" s="789"/>
    </row>
    <row r="911" spans="1:6">
      <c r="A911" s="970"/>
      <c r="B911" s="974"/>
      <c r="C911" s="972"/>
      <c r="D911" s="789"/>
      <c r="E911" s="789"/>
      <c r="F911" s="789"/>
    </row>
    <row r="912" spans="1:6">
      <c r="A912" s="970"/>
      <c r="B912" s="974"/>
      <c r="C912" s="972"/>
      <c r="D912" s="789"/>
      <c r="E912" s="789"/>
      <c r="F912" s="789"/>
    </row>
    <row r="913" spans="1:6">
      <c r="A913" s="970"/>
      <c r="B913" s="974"/>
      <c r="C913" s="972"/>
      <c r="D913" s="789"/>
      <c r="E913" s="789"/>
      <c r="F913" s="789"/>
    </row>
    <row r="914" spans="1:6">
      <c r="A914" s="970"/>
      <c r="B914" s="974"/>
      <c r="C914" s="972"/>
      <c r="D914" s="789"/>
      <c r="E914" s="789"/>
      <c r="F914" s="789"/>
    </row>
    <row r="915" spans="1:6">
      <c r="A915" s="970"/>
      <c r="B915" s="974"/>
      <c r="C915" s="972"/>
      <c r="D915" s="789"/>
      <c r="E915" s="789"/>
      <c r="F915" s="789"/>
    </row>
    <row r="916" spans="1:6">
      <c r="A916" s="970"/>
      <c r="B916" s="974"/>
      <c r="C916" s="972"/>
      <c r="D916" s="789"/>
      <c r="E916" s="789"/>
      <c r="F916" s="789"/>
    </row>
    <row r="917" spans="1:6">
      <c r="A917" s="970"/>
      <c r="B917" s="974"/>
      <c r="C917" s="972"/>
      <c r="D917" s="789"/>
      <c r="E917" s="789"/>
      <c r="F917" s="789"/>
    </row>
    <row r="918" spans="1:6">
      <c r="A918" s="970"/>
      <c r="B918" s="974"/>
      <c r="C918" s="972"/>
      <c r="D918" s="789"/>
      <c r="E918" s="789"/>
      <c r="F918" s="789"/>
    </row>
    <row r="919" spans="1:6">
      <c r="A919" s="970"/>
      <c r="B919" s="974"/>
      <c r="C919" s="972"/>
      <c r="D919" s="789"/>
      <c r="E919" s="789"/>
      <c r="F919" s="789"/>
    </row>
    <row r="920" spans="1:6">
      <c r="A920" s="970"/>
      <c r="B920" s="974"/>
      <c r="C920" s="972"/>
      <c r="D920" s="789"/>
      <c r="E920" s="789"/>
      <c r="F920" s="789"/>
    </row>
    <row r="921" spans="1:6">
      <c r="A921" s="970"/>
      <c r="B921" s="974"/>
      <c r="C921" s="972"/>
      <c r="D921" s="789"/>
      <c r="E921" s="789"/>
      <c r="F921" s="789"/>
    </row>
    <row r="922" spans="1:6">
      <c r="A922" s="970"/>
      <c r="B922" s="974"/>
      <c r="C922" s="972"/>
      <c r="D922" s="789"/>
      <c r="E922" s="789"/>
      <c r="F922" s="789"/>
    </row>
    <row r="923" spans="1:6">
      <c r="A923" s="970"/>
      <c r="B923" s="974"/>
      <c r="C923" s="972"/>
      <c r="D923" s="789"/>
      <c r="E923" s="789"/>
      <c r="F923" s="789"/>
    </row>
    <row r="924" spans="1:6">
      <c r="A924" s="970"/>
      <c r="B924" s="974"/>
      <c r="C924" s="972"/>
      <c r="D924" s="789"/>
      <c r="E924" s="789"/>
      <c r="F924" s="789"/>
    </row>
    <row r="925" spans="1:6">
      <c r="A925" s="970"/>
      <c r="B925" s="974"/>
      <c r="C925" s="972"/>
      <c r="D925" s="789"/>
      <c r="E925" s="789"/>
      <c r="F925" s="789"/>
    </row>
    <row r="926" spans="1:6">
      <c r="A926" s="970"/>
      <c r="B926" s="974"/>
      <c r="C926" s="972"/>
      <c r="D926" s="789"/>
      <c r="E926" s="789"/>
      <c r="F926" s="789"/>
    </row>
    <row r="927" spans="1:6">
      <c r="A927" s="970"/>
      <c r="B927" s="974"/>
      <c r="C927" s="972"/>
      <c r="D927" s="789"/>
      <c r="E927" s="789"/>
      <c r="F927" s="789"/>
    </row>
    <row r="928" spans="1:6">
      <c r="A928" s="970"/>
      <c r="B928" s="974"/>
      <c r="C928" s="972"/>
      <c r="D928" s="789"/>
      <c r="E928" s="789"/>
      <c r="F928" s="789"/>
    </row>
    <row r="929" spans="1:6">
      <c r="A929" s="970"/>
      <c r="B929" s="974"/>
      <c r="C929" s="972"/>
      <c r="D929" s="789"/>
      <c r="E929" s="789"/>
      <c r="F929" s="789"/>
    </row>
    <row r="930" spans="1:6">
      <c r="A930" s="970"/>
      <c r="B930" s="974"/>
      <c r="C930" s="972"/>
      <c r="D930" s="789"/>
      <c r="E930" s="789"/>
      <c r="F930" s="789"/>
    </row>
    <row r="931" spans="1:6">
      <c r="A931" s="970"/>
      <c r="B931" s="974"/>
      <c r="C931" s="972"/>
      <c r="D931" s="789"/>
      <c r="E931" s="789"/>
      <c r="F931" s="789"/>
    </row>
    <row r="932" spans="1:6">
      <c r="A932" s="970"/>
      <c r="B932" s="974"/>
      <c r="C932" s="972"/>
      <c r="D932" s="789"/>
      <c r="E932" s="789"/>
      <c r="F932" s="789"/>
    </row>
    <row r="933" spans="1:6">
      <c r="A933" s="970"/>
      <c r="B933" s="974"/>
      <c r="C933" s="972"/>
      <c r="D933" s="789"/>
      <c r="E933" s="789"/>
      <c r="F933" s="789"/>
    </row>
    <row r="934" spans="1:6">
      <c r="A934" s="970"/>
      <c r="B934" s="974"/>
      <c r="C934" s="972"/>
      <c r="D934" s="789"/>
      <c r="E934" s="789"/>
      <c r="F934" s="789"/>
    </row>
    <row r="935" spans="1:6">
      <c r="A935" s="970"/>
      <c r="B935" s="974"/>
      <c r="C935" s="972"/>
      <c r="D935" s="789"/>
      <c r="E935" s="789"/>
      <c r="F935" s="789"/>
    </row>
    <row r="936" spans="1:6">
      <c r="A936" s="970"/>
      <c r="B936" s="974"/>
      <c r="C936" s="972"/>
      <c r="D936" s="789"/>
      <c r="E936" s="789"/>
      <c r="F936" s="789"/>
    </row>
    <row r="937" spans="1:6">
      <c r="A937" s="970"/>
      <c r="B937" s="974"/>
      <c r="C937" s="972"/>
      <c r="D937" s="789"/>
      <c r="E937" s="789"/>
      <c r="F937" s="789"/>
    </row>
    <row r="938" spans="1:6">
      <c r="A938" s="970"/>
      <c r="B938" s="974"/>
      <c r="C938" s="972"/>
      <c r="D938" s="789"/>
      <c r="E938" s="789"/>
      <c r="F938" s="789"/>
    </row>
    <row r="939" spans="1:6">
      <c r="A939" s="970"/>
      <c r="B939" s="974"/>
      <c r="C939" s="972"/>
      <c r="D939" s="789"/>
      <c r="E939" s="789"/>
      <c r="F939" s="789"/>
    </row>
    <row r="940" spans="1:6">
      <c r="A940" s="970"/>
      <c r="B940" s="974"/>
      <c r="C940" s="972"/>
      <c r="D940" s="789"/>
      <c r="E940" s="789"/>
      <c r="F940" s="789"/>
    </row>
    <row r="941" spans="1:6">
      <c r="A941" s="970"/>
      <c r="B941" s="974"/>
      <c r="C941" s="972"/>
      <c r="D941" s="789"/>
      <c r="E941" s="789"/>
      <c r="F941" s="789"/>
    </row>
    <row r="942" spans="1:6">
      <c r="A942" s="970"/>
      <c r="B942" s="974"/>
      <c r="C942" s="972"/>
      <c r="D942" s="789"/>
      <c r="E942" s="789"/>
      <c r="F942" s="789"/>
    </row>
    <row r="943" spans="1:6">
      <c r="A943" s="970"/>
      <c r="B943" s="974"/>
      <c r="C943" s="972"/>
      <c r="D943" s="789"/>
      <c r="E943" s="789"/>
      <c r="F943" s="789"/>
    </row>
    <row r="944" spans="1:6">
      <c r="A944" s="970"/>
      <c r="B944" s="974"/>
      <c r="C944" s="972"/>
      <c r="D944" s="789"/>
      <c r="E944" s="789"/>
      <c r="F944" s="789"/>
    </row>
    <row r="945" spans="1:6">
      <c r="A945" s="970"/>
      <c r="B945" s="974"/>
      <c r="C945" s="972"/>
      <c r="D945" s="789"/>
      <c r="E945" s="789"/>
      <c r="F945" s="789"/>
    </row>
    <row r="946" spans="1:6">
      <c r="A946" s="970"/>
      <c r="B946" s="974"/>
      <c r="C946" s="972"/>
      <c r="D946" s="789"/>
      <c r="E946" s="789"/>
      <c r="F946" s="789"/>
    </row>
    <row r="947" spans="1:6">
      <c r="A947" s="970"/>
      <c r="B947" s="974"/>
      <c r="C947" s="972"/>
      <c r="D947" s="789"/>
      <c r="E947" s="789"/>
      <c r="F947" s="789"/>
    </row>
    <row r="948" spans="1:6">
      <c r="A948" s="970"/>
      <c r="B948" s="974"/>
      <c r="C948" s="972"/>
      <c r="D948" s="789"/>
      <c r="E948" s="789"/>
      <c r="F948" s="789"/>
    </row>
    <row r="949" spans="1:6">
      <c r="A949" s="970"/>
      <c r="B949" s="974"/>
      <c r="C949" s="972"/>
      <c r="D949" s="789"/>
      <c r="E949" s="789"/>
      <c r="F949" s="789"/>
    </row>
    <row r="950" spans="1:6">
      <c r="A950" s="970"/>
      <c r="B950" s="974"/>
      <c r="C950" s="972"/>
      <c r="D950" s="789"/>
      <c r="E950" s="789"/>
      <c r="F950" s="789"/>
    </row>
    <row r="951" spans="1:6">
      <c r="A951" s="970"/>
      <c r="B951" s="974"/>
      <c r="C951" s="972"/>
      <c r="D951" s="789"/>
      <c r="E951" s="789"/>
      <c r="F951" s="789"/>
    </row>
    <row r="952" spans="1:6">
      <c r="A952" s="970"/>
      <c r="B952" s="974"/>
      <c r="C952" s="972"/>
      <c r="D952" s="789"/>
      <c r="E952" s="789"/>
      <c r="F952" s="789"/>
    </row>
    <row r="953" spans="1:6">
      <c r="A953" s="970"/>
      <c r="B953" s="974"/>
      <c r="C953" s="972"/>
      <c r="D953" s="789"/>
      <c r="E953" s="789"/>
      <c r="F953" s="789"/>
    </row>
    <row r="954" spans="1:6">
      <c r="A954" s="970"/>
      <c r="B954" s="974"/>
      <c r="C954" s="972"/>
      <c r="D954" s="789"/>
      <c r="E954" s="789"/>
      <c r="F954" s="789"/>
    </row>
    <row r="955" spans="1:6">
      <c r="A955" s="970"/>
      <c r="B955" s="974"/>
      <c r="C955" s="972"/>
      <c r="D955" s="789"/>
      <c r="E955" s="789"/>
      <c r="F955" s="789"/>
    </row>
    <row r="956" spans="1:6">
      <c r="A956" s="970"/>
      <c r="B956" s="974"/>
      <c r="C956" s="972"/>
      <c r="D956" s="789"/>
      <c r="E956" s="789"/>
      <c r="F956" s="789"/>
    </row>
    <row r="957" spans="1:6">
      <c r="A957" s="970"/>
      <c r="B957" s="974"/>
      <c r="C957" s="972"/>
      <c r="D957" s="789"/>
      <c r="E957" s="789"/>
      <c r="F957" s="789"/>
    </row>
    <row r="958" spans="1:6">
      <c r="A958" s="970"/>
      <c r="B958" s="974"/>
      <c r="C958" s="972"/>
      <c r="D958" s="789"/>
      <c r="E958" s="789"/>
      <c r="F958" s="789"/>
    </row>
    <row r="959" spans="1:6">
      <c r="A959" s="970"/>
      <c r="B959" s="974"/>
      <c r="C959" s="972"/>
      <c r="D959" s="789"/>
      <c r="E959" s="789"/>
      <c r="F959" s="789"/>
    </row>
    <row r="960" spans="1:6">
      <c r="A960" s="970"/>
      <c r="B960" s="974"/>
      <c r="C960" s="972"/>
      <c r="D960" s="789"/>
      <c r="E960" s="789"/>
      <c r="F960" s="789"/>
    </row>
    <row r="961" spans="1:6">
      <c r="A961" s="970"/>
      <c r="B961" s="974"/>
      <c r="C961" s="972"/>
      <c r="D961" s="789"/>
      <c r="E961" s="789"/>
      <c r="F961" s="789"/>
    </row>
    <row r="962" spans="1:6">
      <c r="A962" s="970"/>
      <c r="B962" s="974"/>
      <c r="C962" s="972"/>
      <c r="D962" s="789"/>
      <c r="E962" s="789"/>
      <c r="F962" s="789"/>
    </row>
    <row r="963" spans="1:6">
      <c r="A963" s="970"/>
      <c r="B963" s="974"/>
      <c r="C963" s="972"/>
      <c r="D963" s="789"/>
      <c r="E963" s="789"/>
      <c r="F963" s="789"/>
    </row>
    <row r="964" spans="1:6">
      <c r="A964" s="970"/>
      <c r="B964" s="974"/>
      <c r="C964" s="972"/>
      <c r="D964" s="789"/>
      <c r="E964" s="789"/>
      <c r="F964" s="789"/>
    </row>
    <row r="965" spans="1:6">
      <c r="A965" s="970"/>
      <c r="B965" s="974"/>
      <c r="C965" s="972"/>
      <c r="D965" s="789"/>
      <c r="E965" s="789"/>
      <c r="F965" s="789"/>
    </row>
    <row r="966" spans="1:6">
      <c r="A966" s="970"/>
      <c r="B966" s="974"/>
      <c r="C966" s="972"/>
      <c r="D966" s="789"/>
      <c r="E966" s="789"/>
      <c r="F966" s="789"/>
    </row>
    <row r="967" spans="1:6">
      <c r="A967" s="970"/>
      <c r="B967" s="974"/>
      <c r="C967" s="972"/>
      <c r="D967" s="789"/>
      <c r="E967" s="789"/>
      <c r="F967" s="789"/>
    </row>
    <row r="968" spans="1:6">
      <c r="A968" s="970"/>
      <c r="B968" s="974"/>
      <c r="C968" s="972"/>
      <c r="D968" s="789"/>
      <c r="E968" s="789"/>
      <c r="F968" s="789"/>
    </row>
    <row r="969" spans="1:6">
      <c r="A969" s="970"/>
      <c r="B969" s="974"/>
      <c r="C969" s="972"/>
      <c r="D969" s="789"/>
      <c r="E969" s="789"/>
      <c r="F969" s="789"/>
    </row>
    <row r="970" spans="1:6">
      <c r="A970" s="970"/>
      <c r="B970" s="974"/>
      <c r="C970" s="972"/>
      <c r="D970" s="789"/>
      <c r="E970" s="789"/>
      <c r="F970" s="789"/>
    </row>
    <row r="971" spans="1:6">
      <c r="A971" s="970"/>
      <c r="B971" s="974"/>
      <c r="C971" s="972"/>
      <c r="D971" s="789"/>
      <c r="E971" s="789"/>
      <c r="F971" s="789"/>
    </row>
    <row r="972" spans="1:6">
      <c r="A972" s="970"/>
      <c r="B972" s="974"/>
      <c r="C972" s="972"/>
      <c r="D972" s="789"/>
      <c r="E972" s="789"/>
      <c r="F972" s="789"/>
    </row>
    <row r="973" spans="1:6">
      <c r="A973" s="970"/>
      <c r="B973" s="974"/>
      <c r="C973" s="972"/>
      <c r="D973" s="789"/>
      <c r="E973" s="789"/>
      <c r="F973" s="789"/>
    </row>
    <row r="974" spans="1:6">
      <c r="A974" s="970"/>
      <c r="B974" s="974"/>
      <c r="C974" s="972"/>
      <c r="D974" s="789"/>
      <c r="E974" s="789"/>
      <c r="F974" s="789"/>
    </row>
    <row r="975" spans="1:6">
      <c r="A975" s="970"/>
      <c r="B975" s="974"/>
      <c r="C975" s="972"/>
      <c r="D975" s="789"/>
      <c r="E975" s="789"/>
      <c r="F975" s="789"/>
    </row>
    <row r="976" spans="1:6">
      <c r="A976" s="970"/>
      <c r="B976" s="974"/>
      <c r="C976" s="972"/>
      <c r="D976" s="789"/>
      <c r="E976" s="789"/>
      <c r="F976" s="789"/>
    </row>
    <row r="977" spans="1:6">
      <c r="A977" s="970"/>
      <c r="B977" s="974"/>
      <c r="C977" s="972"/>
      <c r="D977" s="789"/>
      <c r="E977" s="789"/>
      <c r="F977" s="789"/>
    </row>
    <row r="978" spans="1:6">
      <c r="A978" s="970"/>
      <c r="B978" s="974"/>
      <c r="C978" s="972"/>
      <c r="D978" s="789"/>
      <c r="E978" s="789"/>
      <c r="F978" s="789"/>
    </row>
    <row r="979" spans="1:6">
      <c r="A979" s="970"/>
      <c r="B979" s="974"/>
      <c r="C979" s="972"/>
      <c r="D979" s="789"/>
      <c r="E979" s="789"/>
      <c r="F979" s="789"/>
    </row>
    <row r="980" spans="1:6">
      <c r="A980" s="970"/>
      <c r="B980" s="974"/>
      <c r="C980" s="972"/>
      <c r="D980" s="789"/>
      <c r="E980" s="789"/>
      <c r="F980" s="789"/>
    </row>
    <row r="981" spans="1:6">
      <c r="A981" s="970"/>
      <c r="B981" s="974"/>
      <c r="C981" s="972"/>
      <c r="D981" s="789"/>
      <c r="E981" s="789"/>
      <c r="F981" s="789"/>
    </row>
    <row r="982" spans="1:6">
      <c r="A982" s="970"/>
      <c r="B982" s="974"/>
      <c r="C982" s="972"/>
      <c r="D982" s="789"/>
      <c r="E982" s="789"/>
      <c r="F982" s="789"/>
    </row>
    <row r="983" spans="1:6">
      <c r="A983" s="970"/>
      <c r="B983" s="974"/>
      <c r="C983" s="972"/>
      <c r="D983" s="789"/>
      <c r="E983" s="789"/>
      <c r="F983" s="789"/>
    </row>
    <row r="984" spans="1:6">
      <c r="A984" s="970"/>
      <c r="B984" s="974"/>
      <c r="C984" s="972"/>
      <c r="D984" s="789"/>
      <c r="E984" s="789"/>
      <c r="F984" s="789"/>
    </row>
    <row r="985" spans="1:6">
      <c r="A985" s="970"/>
      <c r="B985" s="974"/>
      <c r="C985" s="972"/>
      <c r="D985" s="789"/>
      <c r="E985" s="789"/>
      <c r="F985" s="789"/>
    </row>
    <row r="986" spans="1:6">
      <c r="A986" s="970"/>
      <c r="B986" s="974"/>
      <c r="C986" s="972"/>
      <c r="D986" s="789"/>
      <c r="E986" s="789"/>
      <c r="F986" s="789"/>
    </row>
    <row r="987" spans="1:6">
      <c r="A987" s="970"/>
      <c r="B987" s="974"/>
      <c r="C987" s="972"/>
      <c r="D987" s="789"/>
      <c r="E987" s="789"/>
      <c r="F987" s="789"/>
    </row>
    <row r="988" spans="1:6">
      <c r="A988" s="970"/>
      <c r="B988" s="974"/>
      <c r="C988" s="972"/>
      <c r="D988" s="789"/>
      <c r="E988" s="789"/>
      <c r="F988" s="789"/>
    </row>
    <row r="989" spans="1:6">
      <c r="A989" s="970"/>
      <c r="B989" s="974"/>
      <c r="C989" s="972"/>
      <c r="D989" s="789"/>
      <c r="E989" s="789"/>
      <c r="F989" s="789"/>
    </row>
    <row r="990" spans="1:6">
      <c r="A990" s="970"/>
      <c r="B990" s="974"/>
      <c r="C990" s="972"/>
      <c r="D990" s="789"/>
      <c r="E990" s="789"/>
      <c r="F990" s="789"/>
    </row>
    <row r="991" spans="1:6">
      <c r="A991" s="970"/>
      <c r="B991" s="974"/>
      <c r="C991" s="972"/>
      <c r="D991" s="789"/>
      <c r="E991" s="789"/>
      <c r="F991" s="789"/>
    </row>
    <row r="992" spans="1:6">
      <c r="A992" s="970"/>
      <c r="B992" s="974"/>
      <c r="C992" s="972"/>
      <c r="D992" s="789"/>
      <c r="E992" s="789"/>
      <c r="F992" s="789"/>
    </row>
    <row r="993" spans="1:6">
      <c r="A993" s="970"/>
      <c r="B993" s="974"/>
      <c r="C993" s="972"/>
      <c r="D993" s="789"/>
      <c r="E993" s="789"/>
      <c r="F993" s="789"/>
    </row>
    <row r="994" spans="1:6">
      <c r="A994" s="970"/>
      <c r="B994" s="974"/>
      <c r="C994" s="972"/>
      <c r="D994" s="789"/>
      <c r="E994" s="789"/>
      <c r="F994" s="789"/>
    </row>
    <row r="995" spans="1:6">
      <c r="A995" s="970"/>
      <c r="B995" s="974"/>
      <c r="C995" s="972"/>
      <c r="D995" s="789"/>
      <c r="E995" s="789"/>
      <c r="F995" s="789"/>
    </row>
    <row r="996" spans="1:6">
      <c r="A996" s="970"/>
      <c r="B996" s="974"/>
      <c r="C996" s="972"/>
      <c r="D996" s="789"/>
      <c r="E996" s="789"/>
      <c r="F996" s="789"/>
    </row>
    <row r="997" spans="1:6">
      <c r="A997" s="970"/>
      <c r="B997" s="974"/>
      <c r="C997" s="972"/>
      <c r="D997" s="789"/>
      <c r="E997" s="789"/>
      <c r="F997" s="789"/>
    </row>
    <row r="998" spans="1:6">
      <c r="A998" s="970"/>
      <c r="B998" s="974"/>
      <c r="C998" s="972"/>
      <c r="D998" s="789"/>
      <c r="E998" s="789"/>
      <c r="F998" s="789"/>
    </row>
    <row r="999" spans="1:6">
      <c r="A999" s="970"/>
      <c r="B999" s="974"/>
      <c r="C999" s="972"/>
      <c r="D999" s="789"/>
      <c r="E999" s="789"/>
      <c r="F999" s="789"/>
    </row>
    <row r="1000" spans="1:6">
      <c r="A1000" s="970"/>
      <c r="B1000" s="974"/>
      <c r="C1000" s="972"/>
      <c r="D1000" s="789"/>
      <c r="E1000" s="789"/>
      <c r="F1000" s="789"/>
    </row>
    <row r="1001" spans="1:6">
      <c r="A1001" s="970"/>
      <c r="B1001" s="974"/>
      <c r="C1001" s="972"/>
      <c r="D1001" s="789"/>
      <c r="E1001" s="789"/>
      <c r="F1001" s="789"/>
    </row>
    <row r="1002" spans="1:6">
      <c r="A1002" s="970"/>
      <c r="B1002" s="974"/>
      <c r="C1002" s="972"/>
      <c r="D1002" s="789"/>
      <c r="E1002" s="789"/>
      <c r="F1002" s="789"/>
    </row>
    <row r="1003" spans="1:6">
      <c r="A1003" s="970"/>
      <c r="B1003" s="974"/>
      <c r="C1003" s="972"/>
      <c r="D1003" s="789"/>
      <c r="E1003" s="789"/>
      <c r="F1003" s="789"/>
    </row>
    <row r="1004" spans="1:6">
      <c r="A1004" s="970"/>
      <c r="B1004" s="974"/>
      <c r="C1004" s="972"/>
      <c r="D1004" s="789"/>
      <c r="E1004" s="789"/>
      <c r="F1004" s="789"/>
    </row>
    <row r="1005" spans="1:6">
      <c r="A1005" s="970"/>
      <c r="B1005" s="974"/>
      <c r="C1005" s="972"/>
      <c r="D1005" s="789"/>
      <c r="E1005" s="789"/>
      <c r="F1005" s="789"/>
    </row>
    <row r="1006" spans="1:6">
      <c r="A1006" s="970"/>
      <c r="B1006" s="974"/>
      <c r="C1006" s="972"/>
      <c r="D1006" s="789"/>
      <c r="E1006" s="789"/>
      <c r="F1006" s="789"/>
    </row>
    <row r="1007" spans="1:6">
      <c r="A1007" s="970"/>
      <c r="B1007" s="974"/>
      <c r="C1007" s="972"/>
      <c r="D1007" s="789"/>
      <c r="E1007" s="789"/>
      <c r="F1007" s="789"/>
    </row>
    <row r="1008" spans="1:6">
      <c r="A1008" s="970"/>
      <c r="B1008" s="974"/>
      <c r="C1008" s="972"/>
      <c r="D1008" s="789"/>
      <c r="E1008" s="789"/>
      <c r="F1008" s="789"/>
    </row>
    <row r="1009" spans="1:6">
      <c r="A1009" s="970"/>
      <c r="B1009" s="974"/>
      <c r="C1009" s="972"/>
      <c r="D1009" s="789"/>
      <c r="E1009" s="789"/>
      <c r="F1009" s="789"/>
    </row>
    <row r="1010" spans="1:6">
      <c r="A1010" s="970"/>
      <c r="B1010" s="974"/>
      <c r="C1010" s="972"/>
      <c r="D1010" s="789"/>
      <c r="E1010" s="789"/>
      <c r="F1010" s="789"/>
    </row>
    <row r="1011" spans="1:6">
      <c r="A1011" s="970"/>
      <c r="B1011" s="974"/>
      <c r="C1011" s="972"/>
      <c r="D1011" s="789"/>
      <c r="E1011" s="789"/>
      <c r="F1011" s="789"/>
    </row>
    <row r="1012" spans="1:6">
      <c r="A1012" s="970"/>
      <c r="B1012" s="974"/>
      <c r="C1012" s="972"/>
      <c r="D1012" s="789"/>
      <c r="E1012" s="789"/>
      <c r="F1012" s="789"/>
    </row>
    <row r="1013" spans="1:6">
      <c r="A1013" s="970"/>
      <c r="B1013" s="974"/>
      <c r="C1013" s="972"/>
      <c r="D1013" s="789"/>
      <c r="E1013" s="789"/>
      <c r="F1013" s="789"/>
    </row>
    <row r="1014" spans="1:6">
      <c r="A1014" s="970"/>
      <c r="B1014" s="974"/>
      <c r="C1014" s="972"/>
      <c r="D1014" s="789"/>
      <c r="E1014" s="789"/>
      <c r="F1014" s="789"/>
    </row>
    <row r="1015" spans="1:6">
      <c r="A1015" s="970"/>
      <c r="B1015" s="974"/>
      <c r="C1015" s="972"/>
      <c r="D1015" s="789"/>
      <c r="E1015" s="789"/>
      <c r="F1015" s="789"/>
    </row>
    <row r="1016" spans="1:6">
      <c r="A1016" s="970"/>
      <c r="B1016" s="974"/>
      <c r="C1016" s="972"/>
      <c r="D1016" s="789"/>
      <c r="E1016" s="789"/>
      <c r="F1016" s="789"/>
    </row>
    <row r="1017" spans="1:6">
      <c r="A1017" s="970"/>
      <c r="B1017" s="974"/>
      <c r="C1017" s="972"/>
      <c r="D1017" s="789"/>
      <c r="E1017" s="789"/>
      <c r="F1017" s="789"/>
    </row>
    <row r="1018" spans="1:6">
      <c r="A1018" s="970"/>
      <c r="B1018" s="974"/>
      <c r="C1018" s="972"/>
      <c r="D1018" s="789"/>
      <c r="E1018" s="789"/>
      <c r="F1018" s="789"/>
    </row>
    <row r="1019" spans="1:6">
      <c r="A1019" s="970"/>
      <c r="B1019" s="974"/>
      <c r="C1019" s="972"/>
      <c r="D1019" s="789"/>
      <c r="E1019" s="789"/>
      <c r="F1019" s="789"/>
    </row>
    <row r="1020" spans="1:6">
      <c r="A1020" s="970"/>
      <c r="B1020" s="974"/>
      <c r="C1020" s="972"/>
      <c r="D1020" s="789"/>
      <c r="E1020" s="789"/>
      <c r="F1020" s="789"/>
    </row>
    <row r="1021" spans="1:6">
      <c r="A1021" s="970"/>
      <c r="B1021" s="974"/>
      <c r="C1021" s="972"/>
      <c r="D1021" s="789"/>
      <c r="E1021" s="789"/>
      <c r="F1021" s="789"/>
    </row>
    <row r="1022" spans="1:6">
      <c r="A1022" s="970"/>
      <c r="B1022" s="974"/>
      <c r="C1022" s="972"/>
      <c r="D1022" s="789"/>
      <c r="E1022" s="789"/>
      <c r="F1022" s="789"/>
    </row>
    <row r="1023" spans="1:6">
      <c r="A1023" s="970"/>
      <c r="B1023" s="974"/>
      <c r="C1023" s="972"/>
      <c r="D1023" s="789"/>
      <c r="E1023" s="789"/>
      <c r="F1023" s="789"/>
    </row>
    <row r="1024" spans="1:6">
      <c r="A1024" s="970"/>
      <c r="B1024" s="974"/>
      <c r="C1024" s="972"/>
      <c r="D1024" s="789"/>
      <c r="E1024" s="789"/>
      <c r="F1024" s="789"/>
    </row>
    <row r="1025" spans="1:6">
      <c r="A1025" s="970"/>
      <c r="B1025" s="974"/>
      <c r="C1025" s="972"/>
      <c r="D1025" s="789"/>
      <c r="E1025" s="789"/>
      <c r="F1025" s="789"/>
    </row>
    <row r="1026" spans="1:6">
      <c r="A1026" s="970"/>
      <c r="B1026" s="974"/>
      <c r="C1026" s="972"/>
      <c r="D1026" s="789"/>
      <c r="E1026" s="789"/>
      <c r="F1026" s="789"/>
    </row>
    <row r="1027" spans="1:6">
      <c r="A1027" s="970"/>
      <c r="B1027" s="974"/>
      <c r="C1027" s="972"/>
      <c r="D1027" s="789"/>
      <c r="E1027" s="789"/>
      <c r="F1027" s="789"/>
    </row>
    <row r="1028" spans="1:6">
      <c r="A1028" s="970"/>
      <c r="B1028" s="974"/>
      <c r="C1028" s="972"/>
      <c r="D1028" s="789"/>
      <c r="E1028" s="789"/>
      <c r="F1028" s="789"/>
    </row>
    <row r="1029" spans="1:6">
      <c r="A1029" s="970"/>
      <c r="B1029" s="974"/>
      <c r="C1029" s="972"/>
      <c r="D1029" s="789"/>
      <c r="E1029" s="789"/>
      <c r="F1029" s="789"/>
    </row>
    <row r="1030" spans="1:6">
      <c r="A1030" s="970"/>
      <c r="B1030" s="974"/>
      <c r="C1030" s="972"/>
      <c r="D1030" s="789"/>
      <c r="E1030" s="789"/>
      <c r="F1030" s="789"/>
    </row>
    <row r="1031" spans="1:6">
      <c r="A1031" s="970"/>
      <c r="B1031" s="974"/>
      <c r="C1031" s="972"/>
      <c r="D1031" s="789"/>
      <c r="E1031" s="789"/>
      <c r="F1031" s="789"/>
    </row>
    <row r="1032" spans="1:6">
      <c r="A1032" s="970"/>
      <c r="B1032" s="974"/>
      <c r="C1032" s="972"/>
      <c r="D1032" s="789"/>
      <c r="E1032" s="789"/>
      <c r="F1032" s="789"/>
    </row>
    <row r="1033" spans="1:6">
      <c r="A1033" s="970"/>
      <c r="B1033" s="974"/>
      <c r="C1033" s="972"/>
      <c r="D1033" s="789"/>
      <c r="E1033" s="789"/>
      <c r="F1033" s="789"/>
    </row>
    <row r="1034" spans="1:6">
      <c r="A1034" s="970"/>
      <c r="B1034" s="974"/>
      <c r="C1034" s="972"/>
      <c r="D1034" s="789"/>
      <c r="E1034" s="789"/>
      <c r="F1034" s="789"/>
    </row>
    <row r="1035" spans="1:6">
      <c r="A1035" s="970"/>
      <c r="B1035" s="974"/>
      <c r="C1035" s="972"/>
      <c r="D1035" s="789"/>
      <c r="E1035" s="789"/>
      <c r="F1035" s="789"/>
    </row>
    <row r="1036" spans="1:6">
      <c r="A1036" s="970"/>
      <c r="B1036" s="974"/>
      <c r="C1036" s="972"/>
      <c r="D1036" s="789"/>
      <c r="E1036" s="789"/>
      <c r="F1036" s="789"/>
    </row>
    <row r="1037" spans="1:6">
      <c r="A1037" s="970"/>
      <c r="B1037" s="974"/>
      <c r="C1037" s="972"/>
      <c r="D1037" s="789"/>
      <c r="E1037" s="789"/>
      <c r="F1037" s="789"/>
    </row>
    <row r="1038" spans="1:6">
      <c r="A1038" s="970"/>
      <c r="B1038" s="974"/>
      <c r="C1038" s="972"/>
      <c r="D1038" s="789"/>
      <c r="E1038" s="789"/>
      <c r="F1038" s="789"/>
    </row>
    <row r="1039" spans="1:6">
      <c r="A1039" s="970"/>
      <c r="B1039" s="974"/>
      <c r="C1039" s="972"/>
      <c r="D1039" s="789"/>
      <c r="E1039" s="789"/>
      <c r="F1039" s="789"/>
    </row>
    <row r="1040" spans="1:6">
      <c r="A1040" s="970"/>
      <c r="B1040" s="974"/>
      <c r="C1040" s="972"/>
      <c r="D1040" s="789"/>
      <c r="E1040" s="789"/>
      <c r="F1040" s="789"/>
    </row>
    <row r="1041" spans="1:6">
      <c r="A1041" s="970"/>
      <c r="B1041" s="974"/>
      <c r="C1041" s="972"/>
      <c r="D1041" s="789"/>
      <c r="E1041" s="789"/>
      <c r="F1041" s="789"/>
    </row>
    <row r="1042" spans="1:6">
      <c r="A1042" s="970"/>
      <c r="B1042" s="974"/>
      <c r="C1042" s="972"/>
      <c r="D1042" s="789"/>
      <c r="E1042" s="789"/>
      <c r="F1042" s="789"/>
    </row>
    <row r="1043" spans="1:6">
      <c r="A1043" s="970"/>
      <c r="B1043" s="974"/>
      <c r="C1043" s="972"/>
      <c r="D1043" s="789"/>
      <c r="E1043" s="789"/>
      <c r="F1043" s="789"/>
    </row>
    <row r="1044" spans="1:6">
      <c r="A1044" s="970"/>
      <c r="B1044" s="974"/>
      <c r="C1044" s="972"/>
      <c r="D1044" s="789"/>
      <c r="E1044" s="789"/>
      <c r="F1044" s="789"/>
    </row>
    <row r="1045" spans="1:6">
      <c r="A1045" s="970"/>
      <c r="B1045" s="974"/>
      <c r="C1045" s="972"/>
      <c r="D1045" s="789"/>
      <c r="E1045" s="789"/>
      <c r="F1045" s="789"/>
    </row>
    <row r="1046" spans="1:6">
      <c r="A1046" s="970"/>
      <c r="B1046" s="974"/>
      <c r="C1046" s="972"/>
      <c r="D1046" s="789"/>
      <c r="E1046" s="789"/>
      <c r="F1046" s="789"/>
    </row>
    <row r="1047" spans="1:6">
      <c r="A1047" s="970"/>
      <c r="B1047" s="974"/>
      <c r="C1047" s="972"/>
      <c r="D1047" s="789"/>
      <c r="E1047" s="789"/>
      <c r="F1047" s="789"/>
    </row>
    <row r="1048" spans="1:6">
      <c r="A1048" s="970"/>
      <c r="B1048" s="974"/>
      <c r="C1048" s="972"/>
      <c r="D1048" s="789"/>
      <c r="E1048" s="789"/>
      <c r="F1048" s="789"/>
    </row>
    <row r="1049" spans="1:6">
      <c r="A1049" s="970"/>
      <c r="B1049" s="974"/>
      <c r="C1049" s="972"/>
      <c r="D1049" s="789"/>
      <c r="E1049" s="789"/>
      <c r="F1049" s="789"/>
    </row>
    <row r="1050" spans="1:6">
      <c r="A1050" s="970"/>
      <c r="B1050" s="974"/>
      <c r="C1050" s="972"/>
      <c r="D1050" s="789"/>
      <c r="E1050" s="789"/>
      <c r="F1050" s="789"/>
    </row>
    <row r="1051" spans="1:6">
      <c r="A1051" s="970"/>
      <c r="B1051" s="974"/>
      <c r="C1051" s="972"/>
      <c r="D1051" s="789"/>
      <c r="E1051" s="789"/>
      <c r="F1051" s="789"/>
    </row>
    <row r="1052" spans="1:6">
      <c r="A1052" s="970"/>
      <c r="B1052" s="974"/>
      <c r="C1052" s="972"/>
      <c r="D1052" s="789"/>
      <c r="E1052" s="789"/>
      <c r="F1052" s="789"/>
    </row>
    <row r="1053" spans="1:6">
      <c r="A1053" s="970"/>
      <c r="B1053" s="974"/>
      <c r="C1053" s="972"/>
      <c r="D1053" s="789"/>
      <c r="E1053" s="789"/>
      <c r="F1053" s="789"/>
    </row>
    <row r="1054" spans="1:6">
      <c r="A1054" s="970"/>
      <c r="B1054" s="974"/>
      <c r="C1054" s="972"/>
      <c r="D1054" s="789"/>
      <c r="E1054" s="789"/>
      <c r="F1054" s="789"/>
    </row>
    <row r="1055" spans="1:6">
      <c r="A1055" s="970"/>
      <c r="B1055" s="974"/>
      <c r="C1055" s="972"/>
      <c r="D1055" s="789"/>
      <c r="E1055" s="789"/>
      <c r="F1055" s="789"/>
    </row>
    <row r="1056" spans="1:6">
      <c r="A1056" s="970"/>
      <c r="B1056" s="974"/>
      <c r="C1056" s="972"/>
      <c r="D1056" s="789"/>
      <c r="E1056" s="789"/>
      <c r="F1056" s="789"/>
    </row>
    <row r="1057" spans="1:6">
      <c r="A1057" s="970"/>
      <c r="B1057" s="974"/>
      <c r="C1057" s="972"/>
      <c r="D1057" s="789"/>
      <c r="E1057" s="789"/>
      <c r="F1057" s="789"/>
    </row>
    <row r="1058" spans="1:6">
      <c r="A1058" s="970"/>
      <c r="B1058" s="974"/>
      <c r="C1058" s="972"/>
      <c r="D1058" s="789"/>
      <c r="E1058" s="789"/>
      <c r="F1058" s="789"/>
    </row>
    <row r="1059" spans="1:6">
      <c r="A1059" s="970"/>
      <c r="B1059" s="974"/>
      <c r="C1059" s="972"/>
      <c r="D1059" s="789"/>
      <c r="E1059" s="789"/>
      <c r="F1059" s="789"/>
    </row>
    <row r="1060" spans="1:6">
      <c r="A1060" s="970"/>
      <c r="B1060" s="974"/>
      <c r="C1060" s="972"/>
      <c r="D1060" s="789"/>
      <c r="E1060" s="789"/>
      <c r="F1060" s="789"/>
    </row>
    <row r="1061" spans="1:6">
      <c r="A1061" s="970"/>
      <c r="B1061" s="974"/>
      <c r="C1061" s="972"/>
      <c r="D1061" s="789"/>
      <c r="E1061" s="789"/>
      <c r="F1061" s="789"/>
    </row>
    <row r="1062" spans="1:6">
      <c r="A1062" s="970"/>
      <c r="B1062" s="974"/>
      <c r="C1062" s="972"/>
      <c r="D1062" s="789"/>
      <c r="E1062" s="789"/>
      <c r="F1062" s="789"/>
    </row>
    <row r="1063" spans="1:6">
      <c r="A1063" s="970"/>
      <c r="B1063" s="974"/>
      <c r="C1063" s="972"/>
      <c r="D1063" s="789"/>
      <c r="E1063" s="789"/>
      <c r="F1063" s="789"/>
    </row>
    <row r="1064" spans="1:6">
      <c r="A1064" s="970"/>
      <c r="B1064" s="974"/>
      <c r="C1064" s="972"/>
      <c r="D1064" s="789"/>
      <c r="E1064" s="789"/>
      <c r="F1064" s="789"/>
    </row>
    <row r="1065" spans="1:6">
      <c r="A1065" s="970"/>
      <c r="B1065" s="974"/>
      <c r="C1065" s="972"/>
      <c r="D1065" s="789"/>
      <c r="E1065" s="789"/>
      <c r="F1065" s="789"/>
    </row>
    <row r="1066" spans="1:6">
      <c r="A1066" s="970"/>
      <c r="B1066" s="974"/>
      <c r="C1066" s="972"/>
      <c r="D1066" s="789"/>
      <c r="E1066" s="789"/>
      <c r="F1066" s="789"/>
    </row>
    <row r="1067" spans="1:6">
      <c r="A1067" s="970"/>
      <c r="B1067" s="974"/>
      <c r="C1067" s="972"/>
      <c r="D1067" s="789"/>
      <c r="E1067" s="789"/>
      <c r="F1067" s="789"/>
    </row>
    <row r="1068" spans="1:6">
      <c r="A1068" s="970"/>
      <c r="B1068" s="974"/>
      <c r="C1068" s="972"/>
      <c r="D1068" s="789"/>
      <c r="E1068" s="789"/>
      <c r="F1068" s="789"/>
    </row>
    <row r="1069" spans="1:6">
      <c r="A1069" s="970"/>
      <c r="B1069" s="974"/>
      <c r="C1069" s="972"/>
      <c r="D1069" s="789"/>
      <c r="E1069" s="789"/>
      <c r="F1069" s="789"/>
    </row>
    <row r="1070" spans="1:6">
      <c r="A1070" s="970"/>
      <c r="B1070" s="974"/>
      <c r="C1070" s="972"/>
      <c r="D1070" s="789"/>
      <c r="E1070" s="789"/>
      <c r="F1070" s="789"/>
    </row>
    <row r="1071" spans="1:6">
      <c r="A1071" s="970"/>
      <c r="B1071" s="974"/>
      <c r="C1071" s="972"/>
      <c r="D1071" s="789"/>
      <c r="E1071" s="789"/>
      <c r="F1071" s="789"/>
    </row>
    <row r="1072" spans="1:6">
      <c r="A1072" s="970"/>
      <c r="B1072" s="974"/>
      <c r="C1072" s="972"/>
      <c r="D1072" s="789"/>
      <c r="E1072" s="789"/>
      <c r="F1072" s="789"/>
    </row>
    <row r="1073" spans="1:6">
      <c r="A1073" s="970"/>
      <c r="B1073" s="974"/>
      <c r="C1073" s="972"/>
      <c r="D1073" s="789"/>
      <c r="E1073" s="789"/>
      <c r="F1073" s="789"/>
    </row>
    <row r="1074" spans="1:6">
      <c r="A1074" s="970"/>
      <c r="B1074" s="974"/>
      <c r="C1074" s="972"/>
      <c r="D1074" s="789"/>
      <c r="E1074" s="789"/>
      <c r="F1074" s="789"/>
    </row>
    <row r="1075" spans="1:6">
      <c r="A1075" s="970"/>
      <c r="B1075" s="974"/>
      <c r="C1075" s="972"/>
      <c r="D1075" s="789"/>
      <c r="E1075" s="789"/>
      <c r="F1075" s="789"/>
    </row>
    <row r="1076" spans="1:6">
      <c r="A1076" s="970"/>
      <c r="B1076" s="974"/>
      <c r="C1076" s="972"/>
      <c r="D1076" s="789"/>
      <c r="E1076" s="789"/>
      <c r="F1076" s="789"/>
    </row>
    <row r="1077" spans="1:6">
      <c r="A1077" s="970"/>
      <c r="B1077" s="974"/>
      <c r="C1077" s="972"/>
      <c r="D1077" s="789"/>
      <c r="E1077" s="789"/>
      <c r="F1077" s="789"/>
    </row>
    <row r="1078" spans="1:6">
      <c r="A1078" s="970"/>
      <c r="B1078" s="974"/>
      <c r="C1078" s="972"/>
      <c r="D1078" s="789"/>
      <c r="E1078" s="789"/>
      <c r="F1078" s="789"/>
    </row>
    <row r="1079" spans="1:6">
      <c r="A1079" s="970"/>
      <c r="B1079" s="974"/>
      <c r="C1079" s="972"/>
      <c r="D1079" s="789"/>
      <c r="E1079" s="789"/>
      <c r="F1079" s="789"/>
    </row>
    <row r="1080" spans="1:6">
      <c r="A1080" s="970"/>
      <c r="B1080" s="974"/>
      <c r="C1080" s="972"/>
      <c r="D1080" s="789"/>
      <c r="E1080" s="789"/>
      <c r="F1080" s="789"/>
    </row>
    <row r="1081" spans="1:6">
      <c r="A1081" s="970"/>
      <c r="B1081" s="974"/>
      <c r="C1081" s="972"/>
      <c r="D1081" s="789"/>
      <c r="E1081" s="789"/>
      <c r="F1081" s="789"/>
    </row>
    <row r="1082" spans="1:6">
      <c r="A1082" s="970"/>
      <c r="B1082" s="974"/>
      <c r="C1082" s="972"/>
      <c r="D1082" s="789"/>
      <c r="E1082" s="789"/>
      <c r="F1082" s="789"/>
    </row>
    <row r="1083" spans="1:6">
      <c r="A1083" s="970"/>
      <c r="B1083" s="974"/>
      <c r="C1083" s="972"/>
      <c r="D1083" s="789"/>
      <c r="E1083" s="789"/>
      <c r="F1083" s="789"/>
    </row>
    <row r="1084" spans="1:6">
      <c r="A1084" s="970"/>
      <c r="B1084" s="974"/>
      <c r="C1084" s="972"/>
      <c r="D1084" s="789"/>
      <c r="E1084" s="789"/>
      <c r="F1084" s="789"/>
    </row>
    <row r="1085" spans="1:6">
      <c r="A1085" s="970"/>
      <c r="B1085" s="974"/>
      <c r="C1085" s="972"/>
      <c r="D1085" s="789"/>
      <c r="E1085" s="789"/>
      <c r="F1085" s="789"/>
    </row>
    <row r="1086" spans="1:6">
      <c r="A1086" s="970"/>
      <c r="B1086" s="974"/>
      <c r="C1086" s="972"/>
      <c r="D1086" s="789"/>
      <c r="E1086" s="789"/>
      <c r="F1086" s="789"/>
    </row>
    <row r="1087" spans="1:6">
      <c r="A1087" s="970"/>
      <c r="B1087" s="974"/>
      <c r="C1087" s="972"/>
      <c r="D1087" s="789"/>
      <c r="E1087" s="789"/>
      <c r="F1087" s="789"/>
    </row>
    <row r="1088" spans="1:6">
      <c r="A1088" s="970"/>
      <c r="B1088" s="974"/>
      <c r="C1088" s="972"/>
      <c r="D1088" s="789"/>
      <c r="E1088" s="789"/>
      <c r="F1088" s="789"/>
    </row>
    <row r="1089" spans="1:6">
      <c r="A1089" s="970"/>
      <c r="B1089" s="974"/>
      <c r="C1089" s="972"/>
      <c r="D1089" s="789"/>
      <c r="E1089" s="789"/>
      <c r="F1089" s="789"/>
    </row>
    <row r="1090" spans="1:6">
      <c r="A1090" s="970"/>
      <c r="B1090" s="974"/>
      <c r="C1090" s="972"/>
      <c r="D1090" s="789"/>
      <c r="E1090" s="789"/>
      <c r="F1090" s="789"/>
    </row>
    <row r="1091" spans="1:6">
      <c r="A1091" s="970"/>
      <c r="B1091" s="974"/>
      <c r="C1091" s="972"/>
      <c r="D1091" s="789"/>
      <c r="E1091" s="789"/>
      <c r="F1091" s="789"/>
    </row>
    <row r="1092" spans="1:6">
      <c r="A1092" s="970"/>
      <c r="B1092" s="974"/>
      <c r="C1092" s="972"/>
      <c r="D1092" s="789"/>
      <c r="E1092" s="789"/>
      <c r="F1092" s="789"/>
    </row>
    <row r="1093" spans="1:6">
      <c r="A1093" s="970"/>
      <c r="B1093" s="974"/>
      <c r="C1093" s="972"/>
      <c r="D1093" s="789"/>
      <c r="E1093" s="789"/>
      <c r="F1093" s="789"/>
    </row>
    <row r="1094" spans="1:6">
      <c r="A1094" s="970"/>
      <c r="B1094" s="974"/>
      <c r="C1094" s="972"/>
      <c r="D1094" s="789"/>
      <c r="E1094" s="789"/>
      <c r="F1094" s="789"/>
    </row>
    <row r="1095" spans="1:6">
      <c r="A1095" s="970"/>
      <c r="B1095" s="974"/>
      <c r="C1095" s="972"/>
      <c r="D1095" s="789"/>
      <c r="E1095" s="789"/>
      <c r="F1095" s="789"/>
    </row>
    <row r="1096" spans="1:6">
      <c r="A1096" s="970"/>
      <c r="B1096" s="974"/>
      <c r="C1096" s="972"/>
      <c r="D1096" s="789"/>
      <c r="E1096" s="789"/>
      <c r="F1096" s="789"/>
    </row>
    <row r="1097" spans="1:6">
      <c r="A1097" s="970"/>
      <c r="B1097" s="974"/>
      <c r="C1097" s="972"/>
      <c r="D1097" s="789"/>
      <c r="E1097" s="789"/>
      <c r="F1097" s="789"/>
    </row>
    <row r="1098" spans="1:6">
      <c r="A1098" s="970"/>
      <c r="B1098" s="974"/>
      <c r="C1098" s="972"/>
      <c r="D1098" s="789"/>
      <c r="E1098" s="789"/>
      <c r="F1098" s="789"/>
    </row>
    <row r="1099" spans="1:6">
      <c r="A1099" s="970"/>
      <c r="B1099" s="974"/>
      <c r="C1099" s="972"/>
      <c r="D1099" s="789"/>
      <c r="E1099" s="789"/>
      <c r="F1099" s="789"/>
    </row>
    <row r="1100" spans="1:6">
      <c r="A1100" s="970"/>
      <c r="B1100" s="974"/>
      <c r="C1100" s="972"/>
      <c r="D1100" s="789"/>
      <c r="E1100" s="789"/>
      <c r="F1100" s="789"/>
    </row>
    <row r="1101" spans="1:6">
      <c r="A1101" s="970"/>
      <c r="B1101" s="974"/>
      <c r="C1101" s="972"/>
      <c r="D1101" s="789"/>
      <c r="E1101" s="789"/>
      <c r="F1101" s="789"/>
    </row>
    <row r="1102" spans="1:6">
      <c r="A1102" s="970"/>
      <c r="B1102" s="974"/>
      <c r="C1102" s="972"/>
      <c r="D1102" s="789"/>
      <c r="E1102" s="789"/>
      <c r="F1102" s="789"/>
    </row>
    <row r="1103" spans="1:6">
      <c r="A1103" s="970"/>
      <c r="B1103" s="974"/>
      <c r="C1103" s="972"/>
      <c r="D1103" s="789"/>
      <c r="E1103" s="789"/>
      <c r="F1103" s="789"/>
    </row>
    <row r="1104" spans="1:6">
      <c r="A1104" s="970"/>
      <c r="B1104" s="974"/>
      <c r="C1104" s="972"/>
      <c r="D1104" s="789"/>
      <c r="E1104" s="789"/>
      <c r="F1104" s="789"/>
    </row>
    <row r="1105" spans="1:6">
      <c r="A1105" s="970"/>
      <c r="B1105" s="974"/>
      <c r="C1105" s="972"/>
      <c r="D1105" s="789"/>
      <c r="E1105" s="789"/>
      <c r="F1105" s="789"/>
    </row>
    <row r="1106" spans="1:6">
      <c r="A1106" s="970"/>
      <c r="B1106" s="974"/>
      <c r="C1106" s="972"/>
      <c r="D1106" s="789"/>
      <c r="E1106" s="789"/>
      <c r="F1106" s="789"/>
    </row>
    <row r="1107" spans="1:6">
      <c r="A1107" s="970"/>
      <c r="B1107" s="974"/>
      <c r="C1107" s="972"/>
      <c r="D1107" s="789"/>
      <c r="E1107" s="789"/>
      <c r="F1107" s="789"/>
    </row>
    <row r="1108" spans="1:6">
      <c r="A1108" s="970"/>
      <c r="B1108" s="974"/>
      <c r="C1108" s="972"/>
      <c r="D1108" s="789"/>
      <c r="E1108" s="789"/>
      <c r="F1108" s="789"/>
    </row>
    <row r="1109" spans="1:6">
      <c r="A1109" s="970"/>
      <c r="B1109" s="974"/>
      <c r="C1109" s="972"/>
      <c r="D1109" s="789"/>
      <c r="E1109" s="789"/>
      <c r="F1109" s="789"/>
    </row>
    <row r="1110" spans="1:6">
      <c r="A1110" s="970"/>
      <c r="B1110" s="974"/>
      <c r="C1110" s="972"/>
      <c r="D1110" s="789"/>
      <c r="E1110" s="789"/>
      <c r="F1110" s="789"/>
    </row>
    <row r="1111" spans="1:6">
      <c r="A1111" s="970"/>
      <c r="B1111" s="974"/>
      <c r="C1111" s="972"/>
      <c r="D1111" s="789"/>
      <c r="E1111" s="789"/>
      <c r="F1111" s="789"/>
    </row>
    <row r="1112" spans="1:6">
      <c r="A1112" s="970"/>
      <c r="B1112" s="974"/>
      <c r="C1112" s="972"/>
      <c r="D1112" s="789"/>
      <c r="E1112" s="789"/>
      <c r="F1112" s="789"/>
    </row>
    <row r="1113" spans="1:6">
      <c r="A1113" s="970"/>
      <c r="B1113" s="974"/>
      <c r="C1113" s="972"/>
      <c r="D1113" s="789"/>
      <c r="E1113" s="789"/>
      <c r="F1113" s="789"/>
    </row>
    <row r="1114" spans="1:6">
      <c r="A1114" s="970"/>
      <c r="B1114" s="974"/>
      <c r="C1114" s="972"/>
      <c r="D1114" s="789"/>
      <c r="E1114" s="789"/>
      <c r="F1114" s="789"/>
    </row>
    <row r="1115" spans="1:6">
      <c r="A1115" s="970"/>
      <c r="B1115" s="974"/>
      <c r="C1115" s="972"/>
      <c r="D1115" s="789"/>
      <c r="E1115" s="789"/>
      <c r="F1115" s="789"/>
    </row>
    <row r="1116" spans="1:6">
      <c r="A1116" s="970"/>
      <c r="B1116" s="974"/>
      <c r="C1116" s="972"/>
      <c r="D1116" s="789"/>
      <c r="E1116" s="789"/>
      <c r="F1116" s="789"/>
    </row>
    <row r="1117" spans="1:6">
      <c r="A1117" s="970"/>
      <c r="B1117" s="974"/>
      <c r="C1117" s="972"/>
      <c r="D1117" s="789"/>
      <c r="E1117" s="789"/>
      <c r="F1117" s="789"/>
    </row>
    <row r="1118" spans="1:6">
      <c r="A1118" s="970"/>
      <c r="B1118" s="974"/>
      <c r="C1118" s="972"/>
      <c r="D1118" s="789"/>
      <c r="E1118" s="789"/>
      <c r="F1118" s="789"/>
    </row>
    <row r="1119" spans="1:6">
      <c r="A1119" s="970"/>
      <c r="B1119" s="974"/>
      <c r="C1119" s="972"/>
      <c r="D1119" s="789"/>
      <c r="E1119" s="789"/>
      <c r="F1119" s="789"/>
    </row>
    <row r="1120" spans="1:6">
      <c r="A1120" s="970"/>
      <c r="B1120" s="974"/>
      <c r="C1120" s="972"/>
      <c r="D1120" s="789"/>
      <c r="E1120" s="789"/>
      <c r="F1120" s="789"/>
    </row>
    <row r="1121" spans="1:6">
      <c r="A1121" s="970"/>
      <c r="B1121" s="974"/>
      <c r="C1121" s="972"/>
      <c r="D1121" s="789"/>
      <c r="E1121" s="789"/>
      <c r="F1121" s="789"/>
    </row>
    <row r="1122" spans="1:6">
      <c r="A1122" s="970"/>
      <c r="B1122" s="974"/>
      <c r="C1122" s="972"/>
      <c r="D1122" s="789"/>
      <c r="E1122" s="789"/>
      <c r="F1122" s="789"/>
    </row>
    <row r="1123" spans="1:6">
      <c r="A1123" s="970"/>
      <c r="B1123" s="974"/>
      <c r="C1123" s="972"/>
      <c r="D1123" s="789"/>
      <c r="E1123" s="789"/>
      <c r="F1123" s="789"/>
    </row>
    <row r="1124" spans="1:6">
      <c r="A1124" s="970"/>
      <c r="B1124" s="974"/>
      <c r="C1124" s="972"/>
      <c r="D1124" s="789"/>
      <c r="E1124" s="789"/>
      <c r="F1124" s="789"/>
    </row>
    <row r="1125" spans="1:6">
      <c r="A1125" s="970"/>
      <c r="B1125" s="974"/>
      <c r="C1125" s="972"/>
      <c r="D1125" s="789"/>
      <c r="E1125" s="789"/>
      <c r="F1125" s="789"/>
    </row>
    <row r="1126" spans="1:6">
      <c r="A1126" s="970"/>
      <c r="B1126" s="974"/>
      <c r="C1126" s="972"/>
      <c r="D1126" s="789"/>
      <c r="E1126" s="789"/>
      <c r="F1126" s="789"/>
    </row>
    <row r="1127" spans="1:6">
      <c r="A1127" s="970"/>
      <c r="B1127" s="974"/>
      <c r="C1127" s="972"/>
      <c r="D1127" s="789"/>
      <c r="E1127" s="789"/>
      <c r="F1127" s="789"/>
    </row>
    <row r="1128" spans="1:6">
      <c r="A1128" s="970"/>
      <c r="B1128" s="974"/>
      <c r="C1128" s="972"/>
      <c r="D1128" s="789"/>
      <c r="E1128" s="789"/>
      <c r="F1128" s="789"/>
    </row>
    <row r="1129" spans="1:6">
      <c r="A1129" s="970"/>
      <c r="B1129" s="974"/>
      <c r="C1129" s="972"/>
      <c r="D1129" s="789"/>
      <c r="E1129" s="789"/>
      <c r="F1129" s="789"/>
    </row>
    <row r="1130" spans="1:6">
      <c r="A1130" s="970"/>
      <c r="B1130" s="974"/>
      <c r="C1130" s="972"/>
      <c r="D1130" s="789"/>
      <c r="E1130" s="789"/>
      <c r="F1130" s="789"/>
    </row>
    <row r="1131" spans="1:6">
      <c r="A1131" s="970"/>
      <c r="B1131" s="974"/>
      <c r="C1131" s="972"/>
      <c r="D1131" s="789"/>
      <c r="E1131" s="789"/>
      <c r="F1131" s="789"/>
    </row>
    <row r="1132" spans="1:6">
      <c r="A1132" s="970"/>
      <c r="B1132" s="974"/>
      <c r="C1132" s="972"/>
      <c r="D1132" s="789"/>
      <c r="E1132" s="789"/>
      <c r="F1132" s="789"/>
    </row>
    <row r="1133" spans="1:6">
      <c r="A1133" s="970"/>
      <c r="B1133" s="974"/>
      <c r="C1133" s="972"/>
      <c r="D1133" s="789"/>
      <c r="E1133" s="789"/>
      <c r="F1133" s="789"/>
    </row>
    <row r="1134" spans="1:6">
      <c r="A1134" s="970"/>
      <c r="B1134" s="974"/>
      <c r="C1134" s="972"/>
      <c r="D1134" s="789"/>
      <c r="E1134" s="789"/>
      <c r="F1134" s="789"/>
    </row>
    <row r="1135" spans="1:6">
      <c r="A1135" s="970"/>
      <c r="B1135" s="974"/>
      <c r="C1135" s="972"/>
      <c r="D1135" s="789"/>
      <c r="E1135" s="789"/>
      <c r="F1135" s="789"/>
    </row>
    <row r="1136" spans="1:6">
      <c r="A1136" s="970"/>
      <c r="B1136" s="974"/>
      <c r="C1136" s="972"/>
      <c r="D1136" s="789"/>
      <c r="E1136" s="789"/>
      <c r="F1136" s="789"/>
    </row>
    <row r="1137" spans="1:6">
      <c r="A1137" s="970"/>
      <c r="B1137" s="974"/>
      <c r="C1137" s="972"/>
      <c r="D1137" s="789"/>
      <c r="E1137" s="789"/>
      <c r="F1137" s="789"/>
    </row>
    <row r="1138" spans="1:6">
      <c r="A1138" s="970"/>
      <c r="B1138" s="974"/>
      <c r="C1138" s="972"/>
      <c r="D1138" s="789"/>
      <c r="E1138" s="789"/>
      <c r="F1138" s="789"/>
    </row>
    <row r="1139" spans="1:6">
      <c r="A1139" s="970"/>
      <c r="B1139" s="974"/>
      <c r="C1139" s="972"/>
      <c r="D1139" s="789"/>
      <c r="E1139" s="789"/>
      <c r="F1139" s="789"/>
    </row>
    <row r="1140" spans="1:6">
      <c r="A1140" s="970"/>
      <c r="B1140" s="974"/>
      <c r="C1140" s="972"/>
      <c r="D1140" s="789"/>
      <c r="E1140" s="789"/>
      <c r="F1140" s="789"/>
    </row>
    <row r="1141" spans="1:6">
      <c r="A1141" s="970"/>
      <c r="B1141" s="974"/>
      <c r="C1141" s="972"/>
      <c r="D1141" s="789"/>
      <c r="E1141" s="789"/>
      <c r="F1141" s="789"/>
    </row>
    <row r="1142" spans="1:6">
      <c r="A1142" s="970"/>
      <c r="B1142" s="974"/>
      <c r="C1142" s="972"/>
      <c r="D1142" s="789"/>
      <c r="E1142" s="789"/>
      <c r="F1142" s="789"/>
    </row>
    <row r="1143" spans="1:6">
      <c r="A1143" s="970"/>
      <c r="B1143" s="974"/>
      <c r="C1143" s="972"/>
      <c r="D1143" s="789"/>
      <c r="E1143" s="789"/>
      <c r="F1143" s="789"/>
    </row>
    <row r="1144" spans="1:6">
      <c r="A1144" s="970"/>
      <c r="B1144" s="974"/>
      <c r="C1144" s="972"/>
      <c r="D1144" s="789"/>
      <c r="E1144" s="789"/>
      <c r="F1144" s="789"/>
    </row>
    <row r="1145" spans="1:6">
      <c r="A1145" s="970"/>
      <c r="B1145" s="974"/>
      <c r="C1145" s="972"/>
      <c r="D1145" s="789"/>
      <c r="E1145" s="789"/>
      <c r="F1145" s="789"/>
    </row>
    <row r="1146" spans="1:6">
      <c r="A1146" s="970"/>
      <c r="B1146" s="974"/>
      <c r="C1146" s="972"/>
      <c r="D1146" s="789"/>
      <c r="E1146" s="789"/>
      <c r="F1146" s="789"/>
    </row>
    <row r="1147" spans="1:6">
      <c r="A1147" s="970"/>
      <c r="B1147" s="974"/>
      <c r="C1147" s="972"/>
      <c r="D1147" s="789"/>
      <c r="E1147" s="789"/>
      <c r="F1147" s="789"/>
    </row>
    <row r="1148" spans="1:6">
      <c r="A1148" s="970"/>
      <c r="B1148" s="974"/>
      <c r="C1148" s="972"/>
      <c r="D1148" s="789"/>
      <c r="E1148" s="789"/>
      <c r="F1148" s="789"/>
    </row>
    <row r="1149" spans="1:6">
      <c r="A1149" s="970"/>
      <c r="B1149" s="974"/>
      <c r="C1149" s="972"/>
      <c r="D1149" s="789"/>
      <c r="E1149" s="789"/>
      <c r="F1149" s="789"/>
    </row>
    <row r="1150" spans="1:6">
      <c r="A1150" s="970"/>
      <c r="B1150" s="974"/>
      <c r="C1150" s="972"/>
      <c r="D1150" s="789"/>
      <c r="E1150" s="789"/>
      <c r="F1150" s="789"/>
    </row>
    <row r="1151" spans="1:6">
      <c r="A1151" s="970"/>
      <c r="B1151" s="974"/>
      <c r="C1151" s="972"/>
      <c r="D1151" s="789"/>
      <c r="E1151" s="789"/>
      <c r="F1151" s="789"/>
    </row>
    <row r="1152" spans="1:6">
      <c r="A1152" s="970"/>
      <c r="B1152" s="974"/>
      <c r="C1152" s="972"/>
      <c r="D1152" s="789"/>
      <c r="E1152" s="789"/>
      <c r="F1152" s="789"/>
    </row>
    <row r="1153" spans="1:6">
      <c r="A1153" s="970"/>
      <c r="B1153" s="974"/>
      <c r="C1153" s="972"/>
      <c r="D1153" s="789"/>
      <c r="E1153" s="789"/>
      <c r="F1153" s="789"/>
    </row>
    <row r="1154" spans="1:6">
      <c r="A1154" s="970"/>
      <c r="B1154" s="974"/>
      <c r="C1154" s="972"/>
      <c r="D1154" s="789"/>
      <c r="E1154" s="789"/>
      <c r="F1154" s="789"/>
    </row>
    <row r="1155" spans="1:6">
      <c r="A1155" s="970"/>
      <c r="B1155" s="974"/>
      <c r="C1155" s="972"/>
      <c r="D1155" s="789"/>
      <c r="E1155" s="789"/>
      <c r="F1155" s="789"/>
    </row>
    <row r="1156" spans="1:6">
      <c r="A1156" s="970"/>
      <c r="B1156" s="974"/>
      <c r="C1156" s="972"/>
      <c r="D1156" s="789"/>
      <c r="E1156" s="789"/>
      <c r="F1156" s="789"/>
    </row>
    <row r="1157" spans="1:6">
      <c r="A1157" s="970"/>
      <c r="B1157" s="974"/>
      <c r="C1157" s="972"/>
      <c r="D1157" s="789"/>
      <c r="E1157" s="789"/>
      <c r="F1157" s="789"/>
    </row>
    <row r="1158" spans="1:6">
      <c r="A1158" s="970"/>
      <c r="B1158" s="974"/>
      <c r="C1158" s="972"/>
      <c r="D1158" s="789"/>
      <c r="E1158" s="789"/>
      <c r="F1158" s="789"/>
    </row>
    <row r="1159" spans="1:6">
      <c r="A1159" s="970"/>
      <c r="B1159" s="974"/>
      <c r="C1159" s="972"/>
      <c r="D1159" s="789"/>
      <c r="E1159" s="789"/>
      <c r="F1159" s="789"/>
    </row>
    <row r="1160" spans="1:6">
      <c r="A1160" s="970"/>
      <c r="B1160" s="974"/>
      <c r="C1160" s="972"/>
      <c r="D1160" s="789"/>
      <c r="E1160" s="789"/>
      <c r="F1160" s="789"/>
    </row>
    <row r="1161" spans="1:6">
      <c r="A1161" s="970"/>
      <c r="B1161" s="974"/>
      <c r="C1161" s="972"/>
      <c r="D1161" s="789"/>
      <c r="E1161" s="789"/>
      <c r="F1161" s="789"/>
    </row>
    <row r="1162" spans="1:6">
      <c r="A1162" s="970"/>
      <c r="B1162" s="974"/>
      <c r="C1162" s="972"/>
      <c r="D1162" s="789"/>
      <c r="E1162" s="789"/>
      <c r="F1162" s="789"/>
    </row>
    <row r="1163" spans="1:6">
      <c r="A1163" s="970"/>
      <c r="B1163" s="974"/>
      <c r="C1163" s="972"/>
      <c r="D1163" s="789"/>
      <c r="E1163" s="789"/>
      <c r="F1163" s="789"/>
    </row>
    <row r="1164" spans="1:6">
      <c r="A1164" s="970"/>
      <c r="B1164" s="974"/>
      <c r="C1164" s="972"/>
      <c r="D1164" s="789"/>
      <c r="E1164" s="789"/>
      <c r="F1164" s="789"/>
    </row>
    <row r="1165" spans="1:6">
      <c r="A1165" s="970"/>
      <c r="B1165" s="974"/>
      <c r="C1165" s="972"/>
      <c r="D1165" s="789"/>
      <c r="E1165" s="789"/>
      <c r="F1165" s="789"/>
    </row>
    <row r="1166" spans="1:6">
      <c r="A1166" s="970"/>
      <c r="B1166" s="974"/>
      <c r="C1166" s="972"/>
      <c r="D1166" s="789"/>
      <c r="E1166" s="789"/>
      <c r="F1166" s="789"/>
    </row>
    <row r="1167" spans="1:6">
      <c r="A1167" s="970"/>
      <c r="B1167" s="974"/>
      <c r="C1167" s="972"/>
      <c r="D1167" s="789"/>
      <c r="E1167" s="789"/>
      <c r="F1167" s="789"/>
    </row>
    <row r="1168" spans="1:6">
      <c r="A1168" s="970"/>
      <c r="B1168" s="974"/>
      <c r="C1168" s="972"/>
      <c r="D1168" s="789"/>
      <c r="E1168" s="789"/>
      <c r="F1168" s="789"/>
    </row>
    <row r="1169" spans="1:6">
      <c r="A1169" s="970"/>
      <c r="B1169" s="974"/>
      <c r="C1169" s="972"/>
      <c r="D1169" s="789"/>
      <c r="E1169" s="789"/>
      <c r="F1169" s="789"/>
    </row>
    <row r="1170" spans="1:6">
      <c r="A1170" s="970"/>
      <c r="B1170" s="974"/>
      <c r="C1170" s="972"/>
      <c r="D1170" s="789"/>
      <c r="E1170" s="789"/>
      <c r="F1170" s="789"/>
    </row>
    <row r="1171" spans="1:6">
      <c r="A1171" s="970"/>
      <c r="B1171" s="974"/>
      <c r="C1171" s="972"/>
      <c r="D1171" s="789"/>
      <c r="E1171" s="789"/>
      <c r="F1171" s="789"/>
    </row>
    <row r="1172" spans="1:6">
      <c r="A1172" s="970"/>
      <c r="B1172" s="974"/>
      <c r="C1172" s="972"/>
      <c r="D1172" s="789"/>
      <c r="E1172" s="789"/>
      <c r="F1172" s="789"/>
    </row>
    <row r="1173" spans="1:6">
      <c r="A1173" s="970"/>
      <c r="B1173" s="974"/>
      <c r="C1173" s="972"/>
      <c r="D1173" s="789"/>
      <c r="E1173" s="789"/>
      <c r="F1173" s="789"/>
    </row>
    <row r="1174" spans="1:6">
      <c r="A1174" s="970"/>
      <c r="B1174" s="974"/>
      <c r="C1174" s="972"/>
      <c r="D1174" s="789"/>
      <c r="E1174" s="789"/>
      <c r="F1174" s="789"/>
    </row>
    <row r="1175" spans="1:6">
      <c r="A1175" s="970"/>
      <c r="B1175" s="974"/>
      <c r="C1175" s="972"/>
      <c r="D1175" s="789"/>
      <c r="E1175" s="789"/>
      <c r="F1175" s="789"/>
    </row>
    <row r="1176" spans="1:6">
      <c r="A1176" s="970"/>
      <c r="B1176" s="974"/>
      <c r="C1176" s="972"/>
      <c r="D1176" s="789"/>
      <c r="E1176" s="789"/>
      <c r="F1176" s="789"/>
    </row>
    <row r="1177" spans="1:6">
      <c r="A1177" s="970"/>
      <c r="B1177" s="974"/>
      <c r="C1177" s="972"/>
      <c r="D1177" s="789"/>
      <c r="E1177" s="789"/>
      <c r="F1177" s="789"/>
    </row>
    <row r="1178" spans="1:6">
      <c r="A1178" s="970"/>
      <c r="B1178" s="974"/>
      <c r="C1178" s="972"/>
      <c r="D1178" s="789"/>
      <c r="E1178" s="789"/>
      <c r="F1178" s="789"/>
    </row>
    <row r="1179" spans="1:6">
      <c r="A1179" s="970"/>
      <c r="B1179" s="974"/>
      <c r="C1179" s="972"/>
      <c r="D1179" s="789"/>
      <c r="E1179" s="789"/>
      <c r="F1179" s="789"/>
    </row>
    <row r="1180" spans="1:6">
      <c r="A1180" s="970"/>
      <c r="B1180" s="974"/>
      <c r="C1180" s="972"/>
      <c r="D1180" s="789"/>
      <c r="E1180" s="789"/>
      <c r="F1180" s="789"/>
    </row>
    <row r="1181" spans="1:6">
      <c r="A1181" s="970"/>
      <c r="B1181" s="974"/>
      <c r="C1181" s="972"/>
      <c r="D1181" s="789"/>
      <c r="E1181" s="789"/>
      <c r="F1181" s="789"/>
    </row>
    <row r="1182" spans="1:6">
      <c r="A1182" s="970"/>
      <c r="B1182" s="974"/>
      <c r="C1182" s="972"/>
      <c r="D1182" s="789"/>
      <c r="E1182" s="789"/>
      <c r="F1182" s="789"/>
    </row>
    <row r="1183" spans="1:6">
      <c r="A1183" s="970"/>
      <c r="B1183" s="974"/>
      <c r="C1183" s="972"/>
      <c r="D1183" s="789"/>
      <c r="E1183" s="789"/>
      <c r="F1183" s="789"/>
    </row>
    <row r="1184" spans="1:6">
      <c r="A1184" s="970"/>
      <c r="B1184" s="974"/>
      <c r="C1184" s="972"/>
      <c r="D1184" s="789"/>
      <c r="E1184" s="789"/>
      <c r="F1184" s="789"/>
    </row>
    <row r="1185" spans="1:6">
      <c r="A1185" s="970"/>
      <c r="B1185" s="974"/>
      <c r="C1185" s="972"/>
      <c r="D1185" s="789"/>
      <c r="E1185" s="789"/>
      <c r="F1185" s="789"/>
    </row>
    <row r="1186" spans="1:6">
      <c r="A1186" s="970"/>
      <c r="B1186" s="974"/>
      <c r="C1186" s="972"/>
      <c r="D1186" s="789"/>
      <c r="E1186" s="789"/>
      <c r="F1186" s="789"/>
    </row>
    <row r="1187" spans="1:6">
      <c r="A1187" s="970"/>
      <c r="B1187" s="974"/>
      <c r="C1187" s="972"/>
      <c r="D1187" s="789"/>
      <c r="E1187" s="789"/>
      <c r="F1187" s="789"/>
    </row>
    <row r="1188" spans="1:6">
      <c r="A1188" s="970"/>
      <c r="B1188" s="974"/>
      <c r="C1188" s="972"/>
      <c r="D1188" s="789"/>
      <c r="E1188" s="789"/>
      <c r="F1188" s="789"/>
    </row>
    <row r="1189" spans="1:6">
      <c r="A1189" s="970"/>
      <c r="B1189" s="974"/>
      <c r="C1189" s="972"/>
      <c r="D1189" s="789"/>
      <c r="E1189" s="789"/>
      <c r="F1189" s="789"/>
    </row>
    <row r="1190" spans="1:6">
      <c r="A1190" s="970"/>
      <c r="B1190" s="974"/>
      <c r="C1190" s="972"/>
      <c r="D1190" s="789"/>
      <c r="E1190" s="789"/>
      <c r="F1190" s="789"/>
    </row>
    <row r="1191" spans="1:6">
      <c r="A1191" s="970"/>
      <c r="B1191" s="974"/>
      <c r="C1191" s="972"/>
      <c r="D1191" s="789"/>
      <c r="E1191" s="789"/>
      <c r="F1191" s="789"/>
    </row>
    <row r="1192" spans="1:6">
      <c r="A1192" s="970"/>
      <c r="B1192" s="974"/>
      <c r="C1192" s="972"/>
      <c r="D1192" s="789"/>
      <c r="E1192" s="789"/>
      <c r="F1192" s="789"/>
    </row>
    <row r="1193" spans="1:6">
      <c r="A1193" s="970"/>
      <c r="B1193" s="974"/>
      <c r="C1193" s="972"/>
      <c r="D1193" s="789"/>
      <c r="E1193" s="789"/>
      <c r="F1193" s="789"/>
    </row>
    <row r="1194" spans="1:6">
      <c r="A1194" s="970"/>
      <c r="B1194" s="974"/>
      <c r="C1194" s="972"/>
      <c r="D1194" s="789"/>
      <c r="E1194" s="789"/>
      <c r="F1194" s="789"/>
    </row>
    <row r="1195" spans="1:6">
      <c r="A1195" s="970"/>
      <c r="B1195" s="974"/>
      <c r="C1195" s="972"/>
      <c r="D1195" s="789"/>
      <c r="E1195" s="789"/>
      <c r="F1195" s="789"/>
    </row>
    <row r="1196" spans="1:6">
      <c r="A1196" s="970"/>
      <c r="B1196" s="974"/>
      <c r="C1196" s="972"/>
      <c r="D1196" s="789"/>
      <c r="E1196" s="789"/>
      <c r="F1196" s="789"/>
    </row>
    <row r="1197" spans="1:6">
      <c r="A1197" s="970"/>
      <c r="B1197" s="974"/>
      <c r="C1197" s="972"/>
      <c r="D1197" s="789"/>
      <c r="E1197" s="789"/>
      <c r="F1197" s="789"/>
    </row>
    <row r="1198" spans="1:6">
      <c r="A1198" s="970"/>
      <c r="B1198" s="974"/>
      <c r="C1198" s="972"/>
      <c r="D1198" s="789"/>
      <c r="E1198" s="789"/>
      <c r="F1198" s="789"/>
    </row>
    <row r="1199" spans="1:6">
      <c r="A1199" s="970"/>
      <c r="B1199" s="974"/>
      <c r="C1199" s="972"/>
      <c r="D1199" s="789"/>
      <c r="E1199" s="789"/>
      <c r="F1199" s="789"/>
    </row>
    <row r="1200" spans="1:6">
      <c r="A1200" s="970"/>
      <c r="B1200" s="974"/>
      <c r="C1200" s="972"/>
      <c r="D1200" s="789"/>
      <c r="E1200" s="789"/>
      <c r="F1200" s="789"/>
    </row>
    <row r="1201" spans="1:6">
      <c r="A1201" s="970"/>
      <c r="B1201" s="974"/>
      <c r="C1201" s="972"/>
      <c r="D1201" s="789"/>
      <c r="E1201" s="789"/>
      <c r="F1201" s="789"/>
    </row>
    <row r="1202" spans="1:6">
      <c r="A1202" s="970"/>
      <c r="B1202" s="974"/>
      <c r="C1202" s="972"/>
      <c r="D1202" s="789"/>
      <c r="E1202" s="789"/>
      <c r="F1202" s="789"/>
    </row>
    <row r="1203" spans="1:6">
      <c r="A1203" s="970"/>
      <c r="B1203" s="974"/>
      <c r="C1203" s="972"/>
      <c r="D1203" s="789"/>
      <c r="E1203" s="789"/>
      <c r="F1203" s="789"/>
    </row>
    <row r="1204" spans="1:6">
      <c r="A1204" s="970"/>
      <c r="B1204" s="974"/>
      <c r="C1204" s="972"/>
      <c r="D1204" s="789"/>
      <c r="E1204" s="789"/>
      <c r="F1204" s="789"/>
    </row>
    <row r="1205" spans="1:6">
      <c r="A1205" s="970"/>
      <c r="B1205" s="974"/>
      <c r="C1205" s="972"/>
      <c r="D1205" s="789"/>
      <c r="E1205" s="789"/>
      <c r="F1205" s="789"/>
    </row>
    <row r="1206" spans="1:6">
      <c r="A1206" s="970"/>
      <c r="B1206" s="974"/>
      <c r="C1206" s="972"/>
      <c r="D1206" s="789"/>
      <c r="E1206" s="789"/>
      <c r="F1206" s="789"/>
    </row>
    <row r="1207" spans="1:6">
      <c r="A1207" s="970"/>
      <c r="B1207" s="974"/>
      <c r="C1207" s="972"/>
      <c r="D1207" s="789"/>
      <c r="E1207" s="789"/>
      <c r="F1207" s="789"/>
    </row>
    <row r="1208" spans="1:6">
      <c r="A1208" s="970"/>
      <c r="B1208" s="974"/>
      <c r="C1208" s="972"/>
      <c r="D1208" s="789"/>
      <c r="E1208" s="789"/>
      <c r="F1208" s="789"/>
    </row>
    <row r="1209" spans="1:6">
      <c r="A1209" s="970"/>
      <c r="B1209" s="974"/>
      <c r="C1209" s="972"/>
      <c r="D1209" s="789"/>
      <c r="E1209" s="789"/>
      <c r="F1209" s="789"/>
    </row>
    <row r="1210" spans="1:6">
      <c r="A1210" s="970"/>
      <c r="B1210" s="974"/>
      <c r="C1210" s="972"/>
      <c r="D1210" s="789"/>
      <c r="E1210" s="789"/>
      <c r="F1210" s="789"/>
    </row>
    <row r="1211" spans="1:6">
      <c r="A1211" s="970"/>
      <c r="B1211" s="974"/>
      <c r="C1211" s="972"/>
      <c r="D1211" s="789"/>
      <c r="E1211" s="789"/>
      <c r="F1211" s="789"/>
    </row>
    <row r="1212" spans="1:6">
      <c r="A1212" s="970"/>
      <c r="B1212" s="974"/>
      <c r="C1212" s="972"/>
      <c r="D1212" s="789"/>
      <c r="E1212" s="789"/>
      <c r="F1212" s="789"/>
    </row>
    <row r="1213" spans="1:6">
      <c r="A1213" s="970"/>
      <c r="B1213" s="974"/>
      <c r="C1213" s="972"/>
      <c r="D1213" s="789"/>
      <c r="E1213" s="789"/>
      <c r="F1213" s="789"/>
    </row>
    <row r="1214" spans="1:6">
      <c r="A1214" s="970"/>
      <c r="B1214" s="974"/>
      <c r="C1214" s="972"/>
      <c r="D1214" s="789"/>
      <c r="E1214" s="789"/>
      <c r="F1214" s="789"/>
    </row>
    <row r="1215" spans="1:6">
      <c r="A1215" s="970"/>
      <c r="B1215" s="974"/>
      <c r="C1215" s="972"/>
      <c r="D1215" s="789"/>
      <c r="E1215" s="789"/>
      <c r="F1215" s="789"/>
    </row>
    <row r="1216" spans="1:6">
      <c r="A1216" s="970"/>
      <c r="B1216" s="974"/>
      <c r="C1216" s="972"/>
      <c r="D1216" s="789"/>
      <c r="E1216" s="789"/>
      <c r="F1216" s="789"/>
    </row>
    <row r="1217" spans="1:6">
      <c r="A1217" s="970"/>
      <c r="B1217" s="974"/>
      <c r="C1217" s="972"/>
      <c r="D1217" s="789"/>
      <c r="E1217" s="789"/>
      <c r="F1217" s="789"/>
    </row>
    <row r="1218" spans="1:6">
      <c r="A1218" s="970"/>
      <c r="B1218" s="974"/>
      <c r="C1218" s="972"/>
      <c r="D1218" s="789"/>
      <c r="E1218" s="789"/>
      <c r="F1218" s="789"/>
    </row>
    <row r="1219" spans="1:6">
      <c r="A1219" s="970"/>
      <c r="B1219" s="974"/>
      <c r="C1219" s="972"/>
      <c r="D1219" s="789"/>
      <c r="E1219" s="789"/>
      <c r="F1219" s="789"/>
    </row>
    <row r="1220" spans="1:6">
      <c r="A1220" s="970"/>
      <c r="B1220" s="974"/>
      <c r="C1220" s="972"/>
      <c r="D1220" s="789"/>
      <c r="E1220" s="789"/>
      <c r="F1220" s="789"/>
    </row>
    <row r="1221" spans="1:6">
      <c r="A1221" s="970"/>
      <c r="B1221" s="974"/>
      <c r="C1221" s="972"/>
      <c r="D1221" s="789"/>
      <c r="E1221" s="789"/>
      <c r="F1221" s="789"/>
    </row>
    <row r="1222" spans="1:6">
      <c r="A1222" s="970"/>
      <c r="B1222" s="974"/>
      <c r="C1222" s="972"/>
      <c r="D1222" s="789"/>
      <c r="E1222" s="789"/>
      <c r="F1222" s="789"/>
    </row>
    <row r="1223" spans="1:6">
      <c r="A1223" s="970"/>
      <c r="B1223" s="974"/>
      <c r="C1223" s="972"/>
      <c r="D1223" s="789"/>
      <c r="E1223" s="789"/>
      <c r="F1223" s="789"/>
    </row>
    <row r="1224" spans="1:6">
      <c r="A1224" s="970"/>
      <c r="B1224" s="974"/>
      <c r="C1224" s="972"/>
      <c r="D1224" s="789"/>
      <c r="E1224" s="789"/>
      <c r="F1224" s="789"/>
    </row>
    <row r="1225" spans="1:6">
      <c r="A1225" s="970"/>
      <c r="B1225" s="974"/>
      <c r="C1225" s="972"/>
      <c r="D1225" s="789"/>
      <c r="E1225" s="789"/>
      <c r="F1225" s="789"/>
    </row>
    <row r="1226" spans="1:6">
      <c r="A1226" s="970"/>
      <c r="B1226" s="974"/>
      <c r="C1226" s="972"/>
      <c r="D1226" s="789"/>
      <c r="E1226" s="789"/>
      <c r="F1226" s="789"/>
    </row>
    <row r="1227" spans="1:6">
      <c r="A1227" s="970"/>
      <c r="B1227" s="974"/>
      <c r="C1227" s="972"/>
      <c r="D1227" s="789"/>
      <c r="E1227" s="789"/>
      <c r="F1227" s="789"/>
    </row>
    <row r="1228" spans="1:6">
      <c r="A1228" s="970"/>
      <c r="B1228" s="974"/>
      <c r="C1228" s="972"/>
      <c r="D1228" s="789"/>
      <c r="E1228" s="789"/>
      <c r="F1228" s="789"/>
    </row>
    <row r="1229" spans="1:6">
      <c r="A1229" s="970"/>
      <c r="B1229" s="974"/>
      <c r="C1229" s="972"/>
      <c r="D1229" s="789"/>
      <c r="E1229" s="789"/>
      <c r="F1229" s="789"/>
    </row>
    <row r="1230" spans="1:6">
      <c r="A1230" s="970"/>
      <c r="B1230" s="974"/>
      <c r="C1230" s="972"/>
      <c r="D1230" s="789"/>
      <c r="E1230" s="789"/>
      <c r="F1230" s="789"/>
    </row>
    <row r="1231" spans="1:6">
      <c r="A1231" s="970"/>
      <c r="B1231" s="974"/>
      <c r="C1231" s="972"/>
      <c r="D1231" s="789"/>
      <c r="E1231" s="789"/>
      <c r="F1231" s="789"/>
    </row>
    <row r="1232" spans="1:6">
      <c r="A1232" s="970"/>
      <c r="B1232" s="974"/>
      <c r="C1232" s="972"/>
      <c r="D1232" s="789"/>
      <c r="E1232" s="789"/>
      <c r="F1232" s="789"/>
    </row>
    <row r="1233" spans="1:6">
      <c r="A1233" s="970"/>
      <c r="B1233" s="974"/>
      <c r="C1233" s="972"/>
      <c r="D1233" s="789"/>
      <c r="E1233" s="789"/>
      <c r="F1233" s="789"/>
    </row>
    <row r="1234" spans="1:6">
      <c r="A1234" s="970"/>
      <c r="B1234" s="974"/>
      <c r="C1234" s="972"/>
      <c r="D1234" s="789"/>
      <c r="E1234" s="789"/>
      <c r="F1234" s="789"/>
    </row>
    <row r="1235" spans="1:6">
      <c r="A1235" s="970"/>
      <c r="B1235" s="974"/>
      <c r="C1235" s="972"/>
      <c r="D1235" s="789"/>
      <c r="E1235" s="789"/>
      <c r="F1235" s="789"/>
    </row>
    <row r="1236" spans="1:6">
      <c r="A1236" s="970"/>
      <c r="B1236" s="974"/>
      <c r="C1236" s="972"/>
      <c r="D1236" s="789"/>
      <c r="E1236" s="789"/>
      <c r="F1236" s="789"/>
    </row>
    <row r="1237" spans="1:6">
      <c r="A1237" s="970"/>
      <c r="B1237" s="974"/>
      <c r="C1237" s="972"/>
      <c r="D1237" s="789"/>
      <c r="E1237" s="789"/>
      <c r="F1237" s="789"/>
    </row>
    <row r="1238" spans="1:6">
      <c r="A1238" s="970"/>
      <c r="B1238" s="974"/>
      <c r="C1238" s="972"/>
      <c r="D1238" s="789"/>
      <c r="E1238" s="789"/>
      <c r="F1238" s="789"/>
    </row>
    <row r="1239" spans="1:6">
      <c r="A1239" s="970"/>
      <c r="B1239" s="974"/>
      <c r="C1239" s="972"/>
      <c r="D1239" s="789"/>
      <c r="E1239" s="789"/>
      <c r="F1239" s="789"/>
    </row>
    <row r="1240" spans="1:6">
      <c r="A1240" s="970"/>
      <c r="B1240" s="974"/>
      <c r="C1240" s="972"/>
      <c r="D1240" s="789"/>
      <c r="E1240" s="789"/>
      <c r="F1240" s="789"/>
    </row>
    <row r="1241" spans="1:6">
      <c r="A1241" s="970"/>
      <c r="B1241" s="974"/>
      <c r="C1241" s="972"/>
      <c r="D1241" s="789"/>
      <c r="E1241" s="789"/>
      <c r="F1241" s="789"/>
    </row>
    <row r="1242" spans="1:6">
      <c r="A1242" s="970"/>
      <c r="B1242" s="974"/>
      <c r="C1242" s="972"/>
      <c r="D1242" s="789"/>
      <c r="E1242" s="789"/>
      <c r="F1242" s="789"/>
    </row>
    <row r="1243" spans="1:6">
      <c r="A1243" s="970"/>
      <c r="B1243" s="974"/>
      <c r="C1243" s="972"/>
      <c r="D1243" s="789"/>
      <c r="E1243" s="789"/>
      <c r="F1243" s="789"/>
    </row>
    <row r="1244" spans="1:6">
      <c r="A1244" s="970"/>
      <c r="B1244" s="974"/>
      <c r="C1244" s="972"/>
      <c r="D1244" s="789"/>
      <c r="E1244" s="789"/>
      <c r="F1244" s="789"/>
    </row>
    <row r="1245" spans="1:6">
      <c r="A1245" s="970"/>
      <c r="B1245" s="974"/>
      <c r="C1245" s="972"/>
      <c r="D1245" s="789"/>
      <c r="E1245" s="789"/>
      <c r="F1245" s="789"/>
    </row>
    <row r="1246" spans="1:6">
      <c r="A1246" s="970"/>
      <c r="B1246" s="974"/>
      <c r="C1246" s="972"/>
      <c r="D1246" s="789"/>
      <c r="E1246" s="789"/>
      <c r="F1246" s="789"/>
    </row>
    <row r="1247" spans="1:6">
      <c r="A1247" s="970"/>
      <c r="B1247" s="974"/>
      <c r="C1247" s="972"/>
      <c r="D1247" s="789"/>
      <c r="E1247" s="789"/>
      <c r="F1247" s="789"/>
    </row>
    <row r="1248" spans="1:6">
      <c r="A1248" s="970"/>
      <c r="B1248" s="974"/>
      <c r="C1248" s="972"/>
      <c r="D1248" s="789"/>
      <c r="E1248" s="789"/>
      <c r="F1248" s="789"/>
    </row>
    <row r="1249" spans="1:6">
      <c r="A1249" s="970"/>
      <c r="B1249" s="974"/>
      <c r="C1249" s="972"/>
      <c r="D1249" s="789"/>
      <c r="E1249" s="789"/>
      <c r="F1249" s="789"/>
    </row>
    <row r="1250" spans="1:6">
      <c r="A1250" s="970"/>
      <c r="B1250" s="974"/>
      <c r="C1250" s="972"/>
      <c r="D1250" s="789"/>
      <c r="E1250" s="789"/>
      <c r="F1250" s="789"/>
    </row>
    <row r="1251" spans="1:6">
      <c r="A1251" s="970"/>
      <c r="B1251" s="974"/>
      <c r="C1251" s="972"/>
      <c r="D1251" s="789"/>
      <c r="E1251" s="789"/>
      <c r="F1251" s="789"/>
    </row>
    <row r="1252" spans="1:6">
      <c r="A1252" s="970"/>
      <c r="B1252" s="974"/>
      <c r="C1252" s="972"/>
      <c r="D1252" s="789"/>
      <c r="E1252" s="789"/>
      <c r="F1252" s="789"/>
    </row>
    <row r="1253" spans="1:6">
      <c r="A1253" s="970"/>
      <c r="B1253" s="974"/>
      <c r="C1253" s="972"/>
      <c r="D1253" s="789"/>
      <c r="E1253" s="789"/>
      <c r="F1253" s="789"/>
    </row>
    <row r="1254" spans="1:6">
      <c r="A1254" s="970"/>
      <c r="B1254" s="974"/>
      <c r="C1254" s="972"/>
      <c r="D1254" s="789"/>
      <c r="E1254" s="789"/>
      <c r="F1254" s="789"/>
    </row>
    <row r="1255" spans="1:6">
      <c r="A1255" s="970"/>
      <c r="B1255" s="974"/>
      <c r="C1255" s="972"/>
      <c r="D1255" s="789"/>
      <c r="E1255" s="789"/>
      <c r="F1255" s="789"/>
    </row>
    <row r="1256" spans="1:6">
      <c r="A1256" s="970"/>
      <c r="B1256" s="974"/>
      <c r="C1256" s="972"/>
      <c r="D1256" s="789"/>
      <c r="E1256" s="789"/>
      <c r="F1256" s="789"/>
    </row>
    <row r="1257" spans="1:6">
      <c r="A1257" s="970"/>
      <c r="B1257" s="974"/>
      <c r="C1257" s="972"/>
      <c r="D1257" s="789"/>
      <c r="E1257" s="789"/>
      <c r="F1257" s="789"/>
    </row>
    <row r="1258" spans="1:6">
      <c r="A1258" s="970"/>
      <c r="B1258" s="974"/>
      <c r="C1258" s="972"/>
      <c r="D1258" s="789"/>
      <c r="E1258" s="789"/>
      <c r="F1258" s="789"/>
    </row>
    <row r="1259" spans="1:6">
      <c r="A1259" s="970"/>
      <c r="B1259" s="974"/>
      <c r="C1259" s="972"/>
      <c r="D1259" s="789"/>
      <c r="E1259" s="789"/>
      <c r="F1259" s="789"/>
    </row>
    <row r="1260" spans="1:6">
      <c r="A1260" s="970"/>
      <c r="B1260" s="974"/>
      <c r="C1260" s="972"/>
      <c r="D1260" s="789"/>
      <c r="E1260" s="789"/>
      <c r="F1260" s="789"/>
    </row>
    <row r="1261" spans="1:6">
      <c r="A1261" s="970"/>
      <c r="B1261" s="974"/>
      <c r="C1261" s="972"/>
      <c r="D1261" s="789"/>
      <c r="E1261" s="789"/>
      <c r="F1261" s="789"/>
    </row>
    <row r="1262" spans="1:6">
      <c r="A1262" s="970"/>
      <c r="B1262" s="974"/>
      <c r="C1262" s="972"/>
      <c r="D1262" s="789"/>
      <c r="E1262" s="789"/>
      <c r="F1262" s="789"/>
    </row>
    <row r="1263" spans="1:6">
      <c r="A1263" s="970"/>
      <c r="B1263" s="974"/>
      <c r="C1263" s="972"/>
      <c r="D1263" s="789"/>
      <c r="E1263" s="789"/>
      <c r="F1263" s="789"/>
    </row>
    <row r="1264" spans="1:6">
      <c r="A1264" s="970"/>
      <c r="B1264" s="974"/>
      <c r="C1264" s="972"/>
      <c r="D1264" s="789"/>
      <c r="E1264" s="789"/>
      <c r="F1264" s="789"/>
    </row>
    <row r="1265" spans="1:6">
      <c r="A1265" s="970"/>
      <c r="B1265" s="974"/>
      <c r="C1265" s="972"/>
      <c r="D1265" s="789"/>
      <c r="E1265" s="789"/>
      <c r="F1265" s="789"/>
    </row>
    <row r="1266" spans="1:6">
      <c r="A1266" s="970"/>
      <c r="B1266" s="974"/>
      <c r="C1266" s="972"/>
      <c r="D1266" s="789"/>
      <c r="E1266" s="789"/>
      <c r="F1266" s="789"/>
    </row>
    <row r="1267" spans="1:6">
      <c r="A1267" s="970"/>
      <c r="B1267" s="974"/>
      <c r="C1267" s="972"/>
      <c r="D1267" s="789"/>
      <c r="E1267" s="789"/>
      <c r="F1267" s="789"/>
    </row>
    <row r="1268" spans="1:6">
      <c r="A1268" s="970"/>
      <c r="B1268" s="974"/>
      <c r="C1268" s="972"/>
      <c r="D1268" s="789"/>
      <c r="E1268" s="789"/>
      <c r="F1268" s="789"/>
    </row>
    <row r="1269" spans="1:6">
      <c r="A1269" s="970"/>
      <c r="B1269" s="974"/>
      <c r="C1269" s="972"/>
      <c r="D1269" s="789"/>
      <c r="E1269" s="789"/>
      <c r="F1269" s="789"/>
    </row>
    <row r="1270" spans="1:6">
      <c r="A1270" s="970"/>
      <c r="B1270" s="974"/>
      <c r="C1270" s="972"/>
      <c r="D1270" s="789"/>
      <c r="E1270" s="789"/>
      <c r="F1270" s="789"/>
    </row>
    <row r="1271" spans="1:6">
      <c r="A1271" s="970"/>
      <c r="B1271" s="974"/>
      <c r="C1271" s="972"/>
      <c r="D1271" s="789"/>
      <c r="E1271" s="789"/>
      <c r="F1271" s="789"/>
    </row>
    <row r="1272" spans="1:6">
      <c r="A1272" s="970"/>
      <c r="B1272" s="974"/>
      <c r="C1272" s="972"/>
      <c r="D1272" s="789"/>
      <c r="E1272" s="789"/>
      <c r="F1272" s="789"/>
    </row>
    <row r="1273" spans="1:6">
      <c r="A1273" s="970"/>
      <c r="B1273" s="974"/>
      <c r="C1273" s="972"/>
      <c r="D1273" s="789"/>
      <c r="E1273" s="789"/>
      <c r="F1273" s="789"/>
    </row>
    <row r="1274" spans="1:6">
      <c r="A1274" s="970"/>
      <c r="B1274" s="974"/>
      <c r="C1274" s="972"/>
      <c r="D1274" s="789"/>
      <c r="E1274" s="789"/>
      <c r="F1274" s="789"/>
    </row>
    <row r="1275" spans="1:6">
      <c r="A1275" s="970"/>
      <c r="B1275" s="974"/>
      <c r="C1275" s="972"/>
      <c r="D1275" s="789"/>
      <c r="E1275" s="789"/>
      <c r="F1275" s="789"/>
    </row>
    <row r="1276" spans="1:6">
      <c r="A1276" s="970"/>
      <c r="B1276" s="974"/>
      <c r="C1276" s="972"/>
      <c r="D1276" s="789"/>
      <c r="E1276" s="789"/>
      <c r="F1276" s="789"/>
    </row>
    <row r="1277" spans="1:6">
      <c r="A1277" s="970"/>
      <c r="B1277" s="974"/>
      <c r="C1277" s="972"/>
      <c r="D1277" s="789"/>
      <c r="E1277" s="789"/>
      <c r="F1277" s="789"/>
    </row>
    <row r="1278" spans="1:6">
      <c r="A1278" s="970"/>
      <c r="B1278" s="974"/>
      <c r="C1278" s="972"/>
      <c r="D1278" s="789"/>
      <c r="E1278" s="789"/>
      <c r="F1278" s="789"/>
    </row>
    <row r="1279" spans="1:6">
      <c r="A1279" s="970"/>
      <c r="B1279" s="974"/>
      <c r="C1279" s="972"/>
      <c r="D1279" s="789"/>
      <c r="E1279" s="789"/>
      <c r="F1279" s="789"/>
    </row>
    <row r="1280" spans="1:6">
      <c r="A1280" s="970"/>
      <c r="B1280" s="974"/>
      <c r="C1280" s="972"/>
      <c r="D1280" s="789"/>
      <c r="E1280" s="789"/>
      <c r="F1280" s="789"/>
    </row>
    <row r="1281" spans="1:6">
      <c r="A1281" s="970"/>
      <c r="B1281" s="974"/>
      <c r="C1281" s="972"/>
      <c r="D1281" s="789"/>
      <c r="E1281" s="789"/>
      <c r="F1281" s="789"/>
    </row>
    <row r="1282" spans="1:6">
      <c r="A1282" s="970"/>
      <c r="B1282" s="974"/>
      <c r="C1282" s="972"/>
      <c r="D1282" s="789"/>
      <c r="E1282" s="789"/>
      <c r="F1282" s="789"/>
    </row>
    <row r="1283" spans="1:6">
      <c r="A1283" s="970"/>
      <c r="B1283" s="974"/>
      <c r="C1283" s="972"/>
      <c r="D1283" s="789"/>
      <c r="E1283" s="789"/>
      <c r="F1283" s="789"/>
    </row>
    <row r="1284" spans="1:6">
      <c r="A1284" s="970"/>
      <c r="B1284" s="974"/>
      <c r="C1284" s="972"/>
      <c r="D1284" s="789"/>
      <c r="E1284" s="789"/>
      <c r="F1284" s="789"/>
    </row>
    <row r="1285" spans="1:6">
      <c r="A1285" s="970"/>
      <c r="B1285" s="974"/>
      <c r="C1285" s="972"/>
      <c r="D1285" s="789"/>
      <c r="E1285" s="789"/>
      <c r="F1285" s="789"/>
    </row>
    <row r="1286" spans="1:6">
      <c r="A1286" s="970"/>
      <c r="B1286" s="974"/>
      <c r="C1286" s="972"/>
      <c r="D1286" s="789"/>
      <c r="E1286" s="789"/>
      <c r="F1286" s="789"/>
    </row>
    <row r="1287" spans="1:6">
      <c r="A1287" s="970"/>
      <c r="B1287" s="974"/>
      <c r="C1287" s="972"/>
      <c r="D1287" s="789"/>
      <c r="E1287" s="789"/>
      <c r="F1287" s="789"/>
    </row>
    <row r="1288" spans="1:6">
      <c r="A1288" s="970"/>
      <c r="B1288" s="974"/>
      <c r="C1288" s="972"/>
      <c r="D1288" s="789"/>
      <c r="E1288" s="789"/>
      <c r="F1288" s="789"/>
    </row>
    <row r="1289" spans="1:6">
      <c r="A1289" s="970"/>
      <c r="B1289" s="974"/>
      <c r="C1289" s="972"/>
      <c r="D1289" s="789"/>
      <c r="E1289" s="789"/>
      <c r="F1289" s="789"/>
    </row>
    <row r="1290" spans="1:6">
      <c r="A1290" s="970"/>
      <c r="B1290" s="974"/>
      <c r="C1290" s="972"/>
      <c r="D1290" s="789"/>
      <c r="E1290" s="789"/>
      <c r="F1290" s="789"/>
    </row>
    <row r="1291" spans="1:6">
      <c r="A1291" s="970"/>
      <c r="B1291" s="974"/>
      <c r="C1291" s="972"/>
      <c r="D1291" s="789"/>
      <c r="E1291" s="789"/>
      <c r="F1291" s="789"/>
    </row>
    <row r="1292" spans="1:6">
      <c r="A1292" s="970"/>
      <c r="B1292" s="974"/>
      <c r="C1292" s="972"/>
      <c r="D1292" s="789"/>
      <c r="E1292" s="789"/>
      <c r="F1292" s="789"/>
    </row>
    <row r="1293" spans="1:6">
      <c r="A1293" s="970"/>
      <c r="B1293" s="974"/>
      <c r="C1293" s="972"/>
      <c r="D1293" s="789"/>
      <c r="E1293" s="789"/>
      <c r="F1293" s="789"/>
    </row>
    <row r="1294" spans="1:6">
      <c r="A1294" s="970"/>
      <c r="B1294" s="974"/>
      <c r="C1294" s="972"/>
      <c r="D1294" s="789"/>
      <c r="E1294" s="789"/>
      <c r="F1294" s="789"/>
    </row>
    <row r="1295" spans="1:6">
      <c r="A1295" s="970"/>
      <c r="B1295" s="974"/>
      <c r="C1295" s="972"/>
      <c r="D1295" s="789"/>
      <c r="E1295" s="789"/>
      <c r="F1295" s="789"/>
    </row>
    <row r="1296" spans="1:6">
      <c r="A1296" s="970"/>
      <c r="B1296" s="974"/>
      <c r="C1296" s="972"/>
      <c r="D1296" s="789"/>
      <c r="E1296" s="789"/>
      <c r="F1296" s="789"/>
    </row>
    <row r="1297" spans="1:6">
      <c r="A1297" s="970"/>
      <c r="B1297" s="974"/>
      <c r="C1297" s="972"/>
      <c r="D1297" s="789"/>
      <c r="E1297" s="789"/>
      <c r="F1297" s="789"/>
    </row>
    <row r="1298" spans="1:6">
      <c r="A1298" s="970"/>
      <c r="B1298" s="974"/>
      <c r="C1298" s="972"/>
      <c r="D1298" s="789"/>
      <c r="E1298" s="789"/>
      <c r="F1298" s="789"/>
    </row>
    <row r="1299" spans="1:6">
      <c r="A1299" s="970"/>
      <c r="B1299" s="974"/>
      <c r="C1299" s="972"/>
      <c r="D1299" s="789"/>
      <c r="E1299" s="789"/>
      <c r="F1299" s="789"/>
    </row>
    <row r="1300" spans="1:6">
      <c r="A1300" s="970"/>
      <c r="B1300" s="974"/>
      <c r="C1300" s="972"/>
      <c r="D1300" s="789"/>
      <c r="E1300" s="789"/>
      <c r="F1300" s="789"/>
    </row>
    <row r="1301" spans="1:6">
      <c r="A1301" s="970"/>
      <c r="B1301" s="974"/>
      <c r="C1301" s="972"/>
      <c r="D1301" s="789"/>
      <c r="E1301" s="789"/>
      <c r="F1301" s="789"/>
    </row>
    <row r="1302" spans="1:6">
      <c r="A1302" s="970"/>
      <c r="B1302" s="974"/>
      <c r="C1302" s="972"/>
      <c r="D1302" s="789"/>
      <c r="E1302" s="789"/>
      <c r="F1302" s="789"/>
    </row>
    <row r="1303" spans="1:6">
      <c r="A1303" s="970"/>
      <c r="B1303" s="974"/>
      <c r="C1303" s="972"/>
      <c r="D1303" s="789"/>
      <c r="E1303" s="789"/>
      <c r="F1303" s="789"/>
    </row>
    <row r="1304" spans="1:6">
      <c r="A1304" s="970"/>
      <c r="B1304" s="974"/>
      <c r="C1304" s="972"/>
      <c r="D1304" s="789"/>
      <c r="E1304" s="789"/>
      <c r="F1304" s="789"/>
    </row>
    <row r="1305" spans="1:6">
      <c r="A1305" s="970"/>
      <c r="B1305" s="974"/>
      <c r="C1305" s="972"/>
      <c r="D1305" s="789"/>
      <c r="E1305" s="789"/>
      <c r="F1305" s="789"/>
    </row>
    <row r="1306" spans="1:6">
      <c r="A1306" s="970"/>
      <c r="B1306" s="974"/>
      <c r="C1306" s="972"/>
      <c r="D1306" s="789"/>
      <c r="E1306" s="789"/>
      <c r="F1306" s="789"/>
    </row>
    <row r="1307" spans="1:6">
      <c r="A1307" s="970"/>
      <c r="B1307" s="974"/>
      <c r="C1307" s="972"/>
      <c r="D1307" s="789"/>
      <c r="E1307" s="789"/>
      <c r="F1307" s="789"/>
    </row>
    <row r="1308" spans="1:6">
      <c r="A1308" s="970"/>
      <c r="B1308" s="974"/>
      <c r="C1308" s="972"/>
      <c r="D1308" s="789"/>
      <c r="E1308" s="789"/>
      <c r="F1308" s="789"/>
    </row>
    <row r="1309" spans="1:6">
      <c r="A1309" s="970"/>
      <c r="B1309" s="974"/>
      <c r="C1309" s="972"/>
      <c r="D1309" s="789"/>
      <c r="E1309" s="789"/>
      <c r="F1309" s="789"/>
    </row>
    <row r="1310" spans="1:6">
      <c r="A1310" s="970"/>
      <c r="B1310" s="974"/>
      <c r="C1310" s="972"/>
      <c r="D1310" s="789"/>
      <c r="E1310" s="789"/>
      <c r="F1310" s="789"/>
    </row>
    <row r="1311" spans="1:6">
      <c r="A1311" s="970"/>
      <c r="B1311" s="974"/>
      <c r="C1311" s="972"/>
      <c r="D1311" s="789"/>
      <c r="E1311" s="789"/>
      <c r="F1311" s="789"/>
    </row>
    <row r="1312" spans="1:6">
      <c r="A1312" s="970"/>
      <c r="B1312" s="974"/>
      <c r="C1312" s="972"/>
      <c r="D1312" s="789"/>
      <c r="E1312" s="789"/>
      <c r="F1312" s="789"/>
    </row>
    <row r="1313" spans="1:6">
      <c r="A1313" s="970"/>
      <c r="B1313" s="974"/>
      <c r="C1313" s="972"/>
      <c r="D1313" s="789"/>
      <c r="E1313" s="789"/>
      <c r="F1313" s="789"/>
    </row>
    <row r="1314" spans="1:6">
      <c r="A1314" s="970"/>
      <c r="B1314" s="974"/>
      <c r="C1314" s="972"/>
      <c r="D1314" s="789"/>
      <c r="E1314" s="789"/>
      <c r="F1314" s="789"/>
    </row>
    <row r="1315" spans="1:6">
      <c r="A1315" s="970"/>
      <c r="B1315" s="974"/>
      <c r="C1315" s="972"/>
      <c r="D1315" s="789"/>
      <c r="E1315" s="789"/>
      <c r="F1315" s="789"/>
    </row>
    <row r="1316" spans="1:6">
      <c r="A1316" s="970"/>
      <c r="B1316" s="974"/>
      <c r="C1316" s="972"/>
      <c r="D1316" s="789"/>
      <c r="E1316" s="789"/>
      <c r="F1316" s="789"/>
    </row>
    <row r="1317" spans="1:6">
      <c r="A1317" s="970"/>
      <c r="B1317" s="974"/>
      <c r="C1317" s="972"/>
      <c r="D1317" s="789"/>
      <c r="E1317" s="789"/>
      <c r="F1317" s="789"/>
    </row>
    <row r="1318" spans="1:6">
      <c r="A1318" s="970"/>
      <c r="B1318" s="974"/>
      <c r="C1318" s="972"/>
      <c r="D1318" s="789"/>
      <c r="E1318" s="789"/>
      <c r="F1318" s="789"/>
    </row>
    <row r="1319" spans="1:6">
      <c r="A1319" s="970"/>
      <c r="B1319" s="974"/>
      <c r="C1319" s="972"/>
      <c r="D1319" s="789"/>
      <c r="E1319" s="789"/>
      <c r="F1319" s="789"/>
    </row>
    <row r="1320" spans="1:6">
      <c r="A1320" s="970"/>
      <c r="B1320" s="974"/>
      <c r="C1320" s="972"/>
      <c r="D1320" s="789"/>
      <c r="E1320" s="789"/>
      <c r="F1320" s="789"/>
    </row>
    <row r="1321" spans="1:6">
      <c r="A1321" s="970"/>
      <c r="B1321" s="974"/>
      <c r="C1321" s="972"/>
      <c r="D1321" s="789"/>
      <c r="E1321" s="789"/>
      <c r="F1321" s="789"/>
    </row>
    <row r="1322" spans="1:6">
      <c r="A1322" s="970"/>
      <c r="B1322" s="974"/>
      <c r="C1322" s="972"/>
      <c r="D1322" s="789"/>
      <c r="E1322" s="789"/>
      <c r="F1322" s="789"/>
    </row>
    <row r="1323" spans="1:6">
      <c r="A1323" s="970"/>
      <c r="B1323" s="974"/>
      <c r="C1323" s="972"/>
      <c r="D1323" s="789"/>
      <c r="E1323" s="789"/>
      <c r="F1323" s="789"/>
    </row>
    <row r="1324" spans="1:6">
      <c r="A1324" s="970"/>
      <c r="B1324" s="974"/>
      <c r="C1324" s="972"/>
      <c r="D1324" s="789"/>
      <c r="E1324" s="789"/>
      <c r="F1324" s="789"/>
    </row>
    <row r="1325" spans="1:6">
      <c r="A1325" s="970"/>
      <c r="B1325" s="974"/>
      <c r="C1325" s="972"/>
      <c r="D1325" s="789"/>
      <c r="E1325" s="789"/>
      <c r="F1325" s="789"/>
    </row>
    <row r="1326" spans="1:6">
      <c r="A1326" s="970"/>
      <c r="B1326" s="974"/>
      <c r="C1326" s="972"/>
      <c r="D1326" s="789"/>
      <c r="E1326" s="789"/>
      <c r="F1326" s="789"/>
    </row>
    <row r="1327" spans="1:6">
      <c r="A1327" s="970"/>
      <c r="B1327" s="974"/>
      <c r="C1327" s="972"/>
      <c r="D1327" s="789"/>
      <c r="E1327" s="789"/>
      <c r="F1327" s="789"/>
    </row>
    <row r="1328" spans="1:6">
      <c r="A1328" s="970"/>
      <c r="B1328" s="974"/>
      <c r="C1328" s="972"/>
      <c r="D1328" s="789"/>
      <c r="E1328" s="789"/>
      <c r="F1328" s="789"/>
    </row>
    <row r="1329" spans="1:6">
      <c r="A1329" s="970"/>
      <c r="B1329" s="974"/>
      <c r="C1329" s="972"/>
      <c r="D1329" s="789"/>
      <c r="E1329" s="789"/>
      <c r="F1329" s="789"/>
    </row>
    <row r="1330" spans="1:6">
      <c r="A1330" s="970"/>
      <c r="B1330" s="974"/>
      <c r="C1330" s="972"/>
      <c r="D1330" s="789"/>
      <c r="E1330" s="789"/>
      <c r="F1330" s="789"/>
    </row>
    <row r="1331" spans="1:6">
      <c r="A1331" s="970"/>
      <c r="B1331" s="974"/>
      <c r="C1331" s="972"/>
      <c r="D1331" s="789"/>
      <c r="E1331" s="789"/>
      <c r="F1331" s="789"/>
    </row>
    <row r="1332" spans="1:6">
      <c r="A1332" s="970"/>
      <c r="B1332" s="974"/>
      <c r="C1332" s="972"/>
      <c r="D1332" s="789"/>
      <c r="E1332" s="789"/>
      <c r="F1332" s="789"/>
    </row>
    <row r="1333" spans="1:6">
      <c r="A1333" s="970"/>
      <c r="B1333" s="974"/>
      <c r="C1333" s="972"/>
      <c r="D1333" s="789"/>
      <c r="E1333" s="789"/>
      <c r="F1333" s="789"/>
    </row>
    <row r="1334" spans="1:6">
      <c r="A1334" s="970"/>
      <c r="B1334" s="974"/>
      <c r="C1334" s="972"/>
      <c r="D1334" s="789"/>
      <c r="E1334" s="789"/>
      <c r="F1334" s="789"/>
    </row>
    <row r="1335" spans="1:6">
      <c r="A1335" s="970"/>
      <c r="B1335" s="974"/>
      <c r="C1335" s="972"/>
      <c r="D1335" s="789"/>
      <c r="E1335" s="789"/>
      <c r="F1335" s="789"/>
    </row>
    <row r="1336" spans="1:6">
      <c r="A1336" s="970"/>
      <c r="B1336" s="974"/>
      <c r="C1336" s="972"/>
      <c r="D1336" s="789"/>
      <c r="E1336" s="789"/>
      <c r="F1336" s="789"/>
    </row>
    <row r="1337" spans="1:6">
      <c r="A1337" s="970"/>
      <c r="B1337" s="974"/>
      <c r="C1337" s="972"/>
      <c r="D1337" s="789"/>
      <c r="E1337" s="789"/>
      <c r="F1337" s="789"/>
    </row>
    <row r="1338" spans="1:6">
      <c r="A1338" s="970"/>
      <c r="B1338" s="974"/>
      <c r="C1338" s="972"/>
      <c r="D1338" s="789"/>
      <c r="E1338" s="789"/>
      <c r="F1338" s="789"/>
    </row>
    <row r="1339" spans="1:6">
      <c r="A1339" s="970"/>
      <c r="B1339" s="974"/>
      <c r="C1339" s="972"/>
      <c r="D1339" s="789"/>
      <c r="E1339" s="789"/>
      <c r="F1339" s="789"/>
    </row>
    <row r="1340" spans="1:6">
      <c r="A1340" s="970"/>
      <c r="B1340" s="974"/>
      <c r="C1340" s="972"/>
      <c r="D1340" s="789"/>
      <c r="E1340" s="789"/>
      <c r="F1340" s="789"/>
    </row>
    <row r="1341" spans="1:6">
      <c r="A1341" s="970"/>
      <c r="B1341" s="974"/>
      <c r="C1341" s="972"/>
      <c r="D1341" s="789"/>
      <c r="E1341" s="789"/>
      <c r="F1341" s="789"/>
    </row>
    <row r="1342" spans="1:6">
      <c r="A1342" s="970"/>
      <c r="B1342" s="974"/>
      <c r="C1342" s="972"/>
      <c r="D1342" s="789"/>
      <c r="E1342" s="789"/>
      <c r="F1342" s="789"/>
    </row>
    <row r="1343" spans="1:6">
      <c r="A1343" s="970"/>
      <c r="B1343" s="974"/>
      <c r="C1343" s="972"/>
      <c r="D1343" s="789"/>
      <c r="E1343" s="789"/>
      <c r="F1343" s="789"/>
    </row>
    <row r="1344" spans="1:6">
      <c r="A1344" s="970"/>
      <c r="B1344" s="974"/>
      <c r="C1344" s="972"/>
      <c r="D1344" s="789"/>
      <c r="E1344" s="789"/>
      <c r="F1344" s="789"/>
    </row>
    <row r="1345" spans="1:6">
      <c r="A1345" s="970"/>
      <c r="B1345" s="974"/>
      <c r="C1345" s="972"/>
      <c r="D1345" s="789"/>
      <c r="E1345" s="789"/>
      <c r="F1345" s="789"/>
    </row>
    <row r="1346" spans="1:6">
      <c r="A1346" s="970"/>
      <c r="B1346" s="974"/>
      <c r="C1346" s="972"/>
      <c r="D1346" s="789"/>
      <c r="E1346" s="789"/>
      <c r="F1346" s="789"/>
    </row>
    <row r="1347" spans="1:6">
      <c r="A1347" s="970"/>
      <c r="B1347" s="974"/>
      <c r="C1347" s="972"/>
      <c r="D1347" s="789"/>
      <c r="E1347" s="789"/>
      <c r="F1347" s="789"/>
    </row>
    <row r="1348" spans="1:6">
      <c r="A1348" s="970"/>
      <c r="B1348" s="974"/>
      <c r="C1348" s="972"/>
      <c r="D1348" s="789"/>
      <c r="E1348" s="789"/>
      <c r="F1348" s="789"/>
    </row>
    <row r="1349" spans="1:6">
      <c r="A1349" s="970"/>
      <c r="B1349" s="974"/>
      <c r="C1349" s="972"/>
      <c r="D1349" s="789"/>
      <c r="E1349" s="789"/>
      <c r="F1349" s="789"/>
    </row>
    <row r="1350" spans="1:6">
      <c r="A1350" s="970"/>
      <c r="B1350" s="974"/>
      <c r="C1350" s="972"/>
      <c r="D1350" s="789"/>
      <c r="E1350" s="789"/>
      <c r="F1350" s="789"/>
    </row>
    <row r="1351" spans="1:6">
      <c r="A1351" s="970"/>
      <c r="B1351" s="974"/>
      <c r="C1351" s="972"/>
      <c r="D1351" s="789"/>
      <c r="E1351" s="789"/>
      <c r="F1351" s="789"/>
    </row>
    <row r="1352" spans="1:6">
      <c r="A1352" s="970"/>
      <c r="B1352" s="974"/>
      <c r="C1352" s="972"/>
      <c r="D1352" s="789"/>
      <c r="E1352" s="789"/>
      <c r="F1352" s="789"/>
    </row>
    <row r="1353" spans="1:6">
      <c r="A1353" s="970"/>
      <c r="B1353" s="974"/>
      <c r="C1353" s="972"/>
      <c r="D1353" s="789"/>
      <c r="E1353" s="789"/>
      <c r="F1353" s="789"/>
    </row>
    <row r="1354" spans="1:6">
      <c r="A1354" s="970"/>
      <c r="B1354" s="974"/>
      <c r="C1354" s="972"/>
      <c r="D1354" s="789"/>
      <c r="E1354" s="789"/>
      <c r="F1354" s="789"/>
    </row>
    <row r="1355" spans="1:6">
      <c r="A1355" s="970"/>
      <c r="B1355" s="974"/>
      <c r="C1355" s="972"/>
      <c r="D1355" s="789"/>
      <c r="E1355" s="789"/>
      <c r="F1355" s="789"/>
    </row>
    <row r="1356" spans="1:6">
      <c r="A1356" s="970"/>
      <c r="B1356" s="974"/>
      <c r="C1356" s="972"/>
      <c r="D1356" s="789"/>
      <c r="E1356" s="789"/>
      <c r="F1356" s="789"/>
    </row>
    <row r="1357" spans="1:6">
      <c r="A1357" s="970"/>
      <c r="B1357" s="974"/>
      <c r="C1357" s="972"/>
      <c r="D1357" s="789"/>
      <c r="E1357" s="789"/>
      <c r="F1357" s="789"/>
    </row>
    <row r="1358" spans="1:6">
      <c r="A1358" s="970"/>
      <c r="B1358" s="974"/>
      <c r="C1358" s="972"/>
      <c r="D1358" s="789"/>
      <c r="E1358" s="789"/>
      <c r="F1358" s="789"/>
    </row>
    <row r="1359" spans="1:6">
      <c r="A1359" s="970"/>
      <c r="B1359" s="974"/>
      <c r="C1359" s="972"/>
      <c r="D1359" s="789"/>
      <c r="E1359" s="789"/>
      <c r="F1359" s="789"/>
    </row>
    <row r="1360" spans="1:6">
      <c r="A1360" s="970"/>
      <c r="B1360" s="974"/>
      <c r="C1360" s="972"/>
      <c r="D1360" s="789"/>
      <c r="E1360" s="789"/>
      <c r="F1360" s="789"/>
    </row>
    <row r="1361" spans="1:6">
      <c r="A1361" s="970"/>
      <c r="B1361" s="974"/>
      <c r="C1361" s="972"/>
      <c r="D1361" s="789"/>
      <c r="E1361" s="789"/>
      <c r="F1361" s="789"/>
    </row>
    <row r="1362" spans="1:6">
      <c r="A1362" s="970"/>
      <c r="B1362" s="974"/>
      <c r="C1362" s="972"/>
      <c r="D1362" s="789"/>
      <c r="E1362" s="789"/>
      <c r="F1362" s="789"/>
    </row>
    <row r="1363" spans="1:6">
      <c r="A1363" s="970"/>
      <c r="B1363" s="974"/>
      <c r="C1363" s="972"/>
      <c r="D1363" s="789"/>
      <c r="E1363" s="789"/>
      <c r="F1363" s="789"/>
    </row>
    <row r="1364" spans="1:6">
      <c r="A1364" s="970"/>
      <c r="B1364" s="974"/>
      <c r="C1364" s="972"/>
      <c r="D1364" s="789"/>
      <c r="E1364" s="789"/>
      <c r="F1364" s="789"/>
    </row>
    <row r="1365" spans="1:6">
      <c r="A1365" s="970"/>
      <c r="B1365" s="974"/>
      <c r="C1365" s="972"/>
      <c r="D1365" s="789"/>
      <c r="E1365" s="789"/>
      <c r="F1365" s="789"/>
    </row>
    <row r="1366" spans="1:6">
      <c r="A1366" s="970"/>
      <c r="B1366" s="974"/>
      <c r="C1366" s="972"/>
      <c r="D1366" s="789"/>
      <c r="E1366" s="789"/>
      <c r="F1366" s="789"/>
    </row>
    <row r="1367" spans="1:6">
      <c r="A1367" s="970"/>
      <c r="B1367" s="974"/>
      <c r="C1367" s="972"/>
      <c r="D1367" s="789"/>
      <c r="E1367" s="789"/>
      <c r="F1367" s="789"/>
    </row>
    <row r="1368" spans="1:6">
      <c r="A1368" s="970"/>
      <c r="B1368" s="974"/>
      <c r="C1368" s="972"/>
      <c r="D1368" s="789"/>
      <c r="E1368" s="789"/>
      <c r="F1368" s="789"/>
    </row>
    <row r="1369" spans="1:6">
      <c r="A1369" s="970"/>
      <c r="B1369" s="974"/>
      <c r="C1369" s="972"/>
      <c r="D1369" s="789"/>
      <c r="E1369" s="789"/>
      <c r="F1369" s="789"/>
    </row>
    <row r="1370" spans="1:6">
      <c r="A1370" s="970"/>
      <c r="B1370" s="974"/>
      <c r="C1370" s="972"/>
      <c r="D1370" s="789"/>
      <c r="E1370" s="789"/>
      <c r="F1370" s="789"/>
    </row>
    <row r="1371" spans="1:6">
      <c r="A1371" s="970"/>
      <c r="B1371" s="974"/>
      <c r="C1371" s="972"/>
      <c r="D1371" s="789"/>
      <c r="E1371" s="789"/>
      <c r="F1371" s="789"/>
    </row>
    <row r="1372" spans="1:6">
      <c r="A1372" s="970"/>
      <c r="B1372" s="974"/>
      <c r="C1372" s="972"/>
      <c r="D1372" s="789"/>
      <c r="E1372" s="789"/>
      <c r="F1372" s="789"/>
    </row>
    <row r="1373" spans="1:6">
      <c r="A1373" s="970"/>
      <c r="B1373" s="974"/>
      <c r="C1373" s="972"/>
      <c r="D1373" s="789"/>
      <c r="E1373" s="789"/>
      <c r="F1373" s="789"/>
    </row>
    <row r="1374" spans="1:6">
      <c r="A1374" s="970"/>
      <c r="B1374" s="974"/>
      <c r="C1374" s="972"/>
      <c r="D1374" s="789"/>
      <c r="E1374" s="789"/>
      <c r="F1374" s="789"/>
    </row>
    <row r="1375" spans="1:6">
      <c r="A1375" s="970"/>
      <c r="B1375" s="974"/>
      <c r="C1375" s="972"/>
      <c r="D1375" s="789"/>
      <c r="E1375" s="789"/>
      <c r="F1375" s="789"/>
    </row>
    <row r="1376" spans="1:6">
      <c r="A1376" s="970"/>
      <c r="B1376" s="974"/>
      <c r="C1376" s="972"/>
      <c r="D1376" s="789"/>
      <c r="E1376" s="789"/>
      <c r="F1376" s="789"/>
    </row>
    <row r="1377" spans="1:6">
      <c r="A1377" s="970"/>
      <c r="B1377" s="974"/>
      <c r="C1377" s="972"/>
      <c r="D1377" s="789"/>
      <c r="E1377" s="789"/>
      <c r="F1377" s="789"/>
    </row>
    <row r="1378" spans="1:6">
      <c r="A1378" s="970"/>
      <c r="B1378" s="974"/>
      <c r="C1378" s="972"/>
      <c r="D1378" s="789"/>
      <c r="E1378" s="789"/>
      <c r="F1378" s="789"/>
    </row>
    <row r="1379" spans="1:6">
      <c r="A1379" s="970"/>
      <c r="B1379" s="974"/>
      <c r="C1379" s="972"/>
      <c r="D1379" s="789"/>
      <c r="E1379" s="789"/>
      <c r="F1379" s="789"/>
    </row>
    <row r="1380" spans="1:6">
      <c r="A1380" s="970"/>
      <c r="B1380" s="974"/>
      <c r="C1380" s="972"/>
      <c r="D1380" s="789"/>
      <c r="E1380" s="789"/>
      <c r="F1380" s="789"/>
    </row>
    <row r="1381" spans="1:6">
      <c r="A1381" s="970"/>
      <c r="B1381" s="974"/>
      <c r="C1381" s="972"/>
      <c r="D1381" s="789"/>
      <c r="E1381" s="789"/>
      <c r="F1381" s="789"/>
    </row>
    <row r="1382" spans="1:6">
      <c r="A1382" s="970"/>
      <c r="B1382" s="974"/>
      <c r="C1382" s="972"/>
      <c r="D1382" s="789"/>
      <c r="E1382" s="789"/>
      <c r="F1382" s="789"/>
    </row>
    <row r="1383" spans="1:6">
      <c r="A1383" s="970"/>
      <c r="B1383" s="974"/>
      <c r="C1383" s="972"/>
      <c r="D1383" s="789"/>
      <c r="E1383" s="789"/>
      <c r="F1383" s="789"/>
    </row>
    <row r="1384" spans="1:6">
      <c r="A1384" s="970"/>
      <c r="B1384" s="974"/>
      <c r="C1384" s="972"/>
      <c r="D1384" s="789"/>
      <c r="E1384" s="789"/>
      <c r="F1384" s="789"/>
    </row>
    <row r="1385" spans="1:6">
      <c r="A1385" s="970"/>
      <c r="B1385" s="974"/>
      <c r="C1385" s="972"/>
      <c r="D1385" s="789"/>
      <c r="E1385" s="789"/>
      <c r="F1385" s="789"/>
    </row>
    <row r="1386" spans="1:6">
      <c r="A1386" s="970"/>
      <c r="B1386" s="974"/>
      <c r="C1386" s="972"/>
      <c r="D1386" s="789"/>
      <c r="E1386" s="789"/>
      <c r="F1386" s="789"/>
    </row>
    <row r="1387" spans="1:6">
      <c r="A1387" s="970"/>
      <c r="B1387" s="974"/>
      <c r="C1387" s="972"/>
      <c r="D1387" s="789"/>
      <c r="E1387" s="789"/>
      <c r="F1387" s="789"/>
    </row>
    <row r="1388" spans="1:6">
      <c r="A1388" s="970"/>
      <c r="B1388" s="974"/>
      <c r="C1388" s="972"/>
      <c r="D1388" s="789"/>
      <c r="E1388" s="789"/>
      <c r="F1388" s="789"/>
    </row>
    <row r="1389" spans="1:6">
      <c r="A1389" s="970"/>
      <c r="B1389" s="974"/>
      <c r="C1389" s="972"/>
      <c r="D1389" s="789"/>
      <c r="E1389" s="789"/>
      <c r="F1389" s="789"/>
    </row>
    <row r="1390" spans="1:6">
      <c r="A1390" s="970"/>
      <c r="B1390" s="974"/>
      <c r="C1390" s="972"/>
      <c r="D1390" s="789"/>
      <c r="E1390" s="789"/>
      <c r="F1390" s="789"/>
    </row>
    <row r="1391" spans="1:6">
      <c r="A1391" s="970"/>
      <c r="B1391" s="974"/>
      <c r="C1391" s="972"/>
      <c r="D1391" s="789"/>
      <c r="E1391" s="789"/>
      <c r="F1391" s="789"/>
    </row>
    <row r="1392" spans="1:6">
      <c r="A1392" s="970"/>
      <c r="B1392" s="974"/>
      <c r="C1392" s="972"/>
      <c r="D1392" s="789"/>
      <c r="E1392" s="789"/>
      <c r="F1392" s="789"/>
    </row>
    <row r="1393" spans="1:6">
      <c r="A1393" s="970"/>
      <c r="B1393" s="974"/>
      <c r="C1393" s="972"/>
      <c r="D1393" s="789"/>
      <c r="E1393" s="789"/>
      <c r="F1393" s="789"/>
    </row>
    <row r="1394" spans="1:6">
      <c r="A1394" s="970"/>
      <c r="B1394" s="974"/>
      <c r="C1394" s="972"/>
      <c r="D1394" s="789"/>
      <c r="E1394" s="789"/>
      <c r="F1394" s="789"/>
    </row>
    <row r="1395" spans="1:6">
      <c r="A1395" s="970"/>
      <c r="B1395" s="974"/>
      <c r="C1395" s="972"/>
      <c r="D1395" s="789"/>
      <c r="E1395" s="789"/>
      <c r="F1395" s="789"/>
    </row>
    <row r="1396" spans="1:6">
      <c r="A1396" s="970"/>
      <c r="B1396" s="974"/>
      <c r="C1396" s="972"/>
      <c r="D1396" s="789"/>
      <c r="E1396" s="789"/>
      <c r="F1396" s="789"/>
    </row>
    <row r="1397" spans="1:6">
      <c r="A1397" s="970"/>
      <c r="B1397" s="974"/>
      <c r="C1397" s="972"/>
      <c r="D1397" s="789"/>
      <c r="E1397" s="789"/>
      <c r="F1397" s="789"/>
    </row>
    <row r="1398" spans="1:6">
      <c r="A1398" s="970"/>
      <c r="B1398" s="974"/>
      <c r="C1398" s="972"/>
      <c r="D1398" s="789"/>
      <c r="E1398" s="789"/>
      <c r="F1398" s="789"/>
    </row>
    <row r="1399" spans="1:6">
      <c r="A1399" s="970"/>
      <c r="B1399" s="974"/>
      <c r="C1399" s="972"/>
      <c r="D1399" s="789"/>
      <c r="E1399" s="789"/>
      <c r="F1399" s="789"/>
    </row>
    <row r="1400" spans="1:6">
      <c r="A1400" s="970"/>
      <c r="B1400" s="974"/>
      <c r="C1400" s="972"/>
      <c r="D1400" s="789"/>
      <c r="E1400" s="789"/>
      <c r="F1400" s="789"/>
    </row>
    <row r="1401" spans="1:6">
      <c r="A1401" s="970"/>
      <c r="B1401" s="974"/>
      <c r="C1401" s="972"/>
      <c r="D1401" s="789"/>
      <c r="E1401" s="789"/>
      <c r="F1401" s="789"/>
    </row>
    <row r="1402" spans="1:6">
      <c r="A1402" s="970"/>
      <c r="B1402" s="974"/>
      <c r="C1402" s="972"/>
      <c r="D1402" s="789"/>
      <c r="E1402" s="789"/>
      <c r="F1402" s="789"/>
    </row>
    <row r="1403" spans="1:6">
      <c r="A1403" s="970"/>
      <c r="B1403" s="974"/>
      <c r="C1403" s="972"/>
      <c r="D1403" s="789"/>
      <c r="E1403" s="789"/>
      <c r="F1403" s="789"/>
    </row>
    <row r="1404" spans="1:6">
      <c r="A1404" s="970"/>
      <c r="B1404" s="974"/>
      <c r="C1404" s="972"/>
      <c r="D1404" s="789"/>
      <c r="E1404" s="789"/>
      <c r="F1404" s="789"/>
    </row>
    <row r="1405" spans="1:6">
      <c r="A1405" s="970"/>
      <c r="B1405" s="974"/>
      <c r="C1405" s="972"/>
      <c r="D1405" s="789"/>
      <c r="E1405" s="789"/>
      <c r="F1405" s="789"/>
    </row>
    <row r="1406" spans="1:6">
      <c r="A1406" s="970"/>
      <c r="B1406" s="974"/>
      <c r="C1406" s="972"/>
      <c r="D1406" s="789"/>
      <c r="E1406" s="789"/>
      <c r="F1406" s="789"/>
    </row>
    <row r="1407" spans="1:6">
      <c r="A1407" s="970"/>
      <c r="B1407" s="974"/>
      <c r="C1407" s="972"/>
      <c r="D1407" s="789"/>
      <c r="E1407" s="789"/>
      <c r="F1407" s="789"/>
    </row>
    <row r="1408" spans="1:6">
      <c r="A1408" s="970"/>
      <c r="B1408" s="974"/>
      <c r="C1408" s="972"/>
      <c r="D1408" s="789"/>
      <c r="E1408" s="789"/>
      <c r="F1408" s="789"/>
    </row>
    <row r="1409" spans="1:6">
      <c r="A1409" s="970"/>
      <c r="B1409" s="974"/>
      <c r="C1409" s="972"/>
      <c r="D1409" s="789"/>
      <c r="E1409" s="789"/>
      <c r="F1409" s="789"/>
    </row>
    <row r="1410" spans="1:6">
      <c r="A1410" s="970"/>
      <c r="B1410" s="974"/>
      <c r="C1410" s="972"/>
      <c r="D1410" s="789"/>
      <c r="E1410" s="789"/>
      <c r="F1410" s="789"/>
    </row>
    <row r="1411" spans="1:6">
      <c r="A1411" s="970"/>
      <c r="B1411" s="974"/>
      <c r="C1411" s="972"/>
      <c r="D1411" s="789"/>
      <c r="E1411" s="789"/>
      <c r="F1411" s="789"/>
    </row>
    <row r="1412" spans="1:6">
      <c r="A1412" s="970"/>
      <c r="B1412" s="974"/>
      <c r="C1412" s="972"/>
      <c r="D1412" s="789"/>
      <c r="E1412" s="789"/>
      <c r="F1412" s="789"/>
    </row>
    <row r="1413" spans="1:6">
      <c r="A1413" s="970"/>
      <c r="B1413" s="974"/>
      <c r="C1413" s="972"/>
      <c r="D1413" s="789"/>
      <c r="E1413" s="789"/>
      <c r="F1413" s="789"/>
    </row>
    <row r="1414" spans="1:6">
      <c r="A1414" s="970"/>
      <c r="B1414" s="974"/>
      <c r="C1414" s="972"/>
      <c r="D1414" s="789"/>
      <c r="E1414" s="789"/>
      <c r="F1414" s="789"/>
    </row>
    <row r="1415" spans="1:6">
      <c r="A1415" s="970"/>
      <c r="B1415" s="974"/>
      <c r="C1415" s="972"/>
      <c r="D1415" s="789"/>
      <c r="E1415" s="789"/>
      <c r="F1415" s="789"/>
    </row>
    <row r="1416" spans="1:6">
      <c r="A1416" s="970"/>
      <c r="B1416" s="974"/>
      <c r="C1416" s="972"/>
      <c r="D1416" s="789"/>
      <c r="E1416" s="789"/>
      <c r="F1416" s="789"/>
    </row>
    <row r="1417" spans="1:6">
      <c r="A1417" s="970"/>
      <c r="B1417" s="974"/>
      <c r="C1417" s="972"/>
      <c r="D1417" s="789"/>
      <c r="E1417" s="789"/>
      <c r="F1417" s="789"/>
    </row>
    <row r="1418" spans="1:6">
      <c r="A1418" s="970"/>
      <c r="B1418" s="974"/>
      <c r="C1418" s="972"/>
      <c r="D1418" s="789"/>
      <c r="E1418" s="789"/>
      <c r="F1418" s="789"/>
    </row>
    <row r="1419" spans="1:6">
      <c r="A1419" s="970"/>
      <c r="B1419" s="974"/>
      <c r="C1419" s="972"/>
      <c r="D1419" s="789"/>
      <c r="E1419" s="789"/>
      <c r="F1419" s="789"/>
    </row>
    <row r="1420" spans="1:6">
      <c r="A1420" s="970"/>
      <c r="B1420" s="974"/>
      <c r="C1420" s="972"/>
      <c r="D1420" s="789"/>
      <c r="E1420" s="789"/>
      <c r="F1420" s="789"/>
    </row>
    <row r="1421" spans="1:6">
      <c r="A1421" s="970"/>
      <c r="B1421" s="974"/>
      <c r="C1421" s="972"/>
      <c r="D1421" s="789"/>
      <c r="E1421" s="789"/>
      <c r="F1421" s="789"/>
    </row>
    <row r="1422" spans="1:6">
      <c r="A1422" s="970"/>
      <c r="B1422" s="974"/>
      <c r="C1422" s="972"/>
      <c r="D1422" s="789"/>
      <c r="E1422" s="789"/>
      <c r="F1422" s="789"/>
    </row>
    <row r="1423" spans="1:6">
      <c r="A1423" s="970"/>
      <c r="B1423" s="974"/>
      <c r="C1423" s="972"/>
      <c r="D1423" s="789"/>
      <c r="E1423" s="789"/>
      <c r="F1423" s="789"/>
    </row>
    <row r="1424" spans="1:6">
      <c r="A1424" s="970"/>
      <c r="B1424" s="974"/>
      <c r="C1424" s="972"/>
      <c r="D1424" s="789"/>
      <c r="E1424" s="789"/>
      <c r="F1424" s="789"/>
    </row>
    <row r="1425" spans="1:6">
      <c r="A1425" s="970"/>
      <c r="B1425" s="974"/>
      <c r="C1425" s="972"/>
      <c r="D1425" s="789"/>
      <c r="E1425" s="789"/>
      <c r="F1425" s="789"/>
    </row>
    <row r="1426" spans="1:6">
      <c r="A1426" s="970"/>
      <c r="B1426" s="974"/>
      <c r="C1426" s="972"/>
      <c r="D1426" s="789"/>
      <c r="E1426" s="789"/>
      <c r="F1426" s="789"/>
    </row>
    <row r="1427" spans="1:6">
      <c r="A1427" s="970"/>
      <c r="B1427" s="974"/>
      <c r="C1427" s="972"/>
      <c r="D1427" s="789"/>
      <c r="E1427" s="789"/>
      <c r="F1427" s="789"/>
    </row>
    <row r="1428" spans="1:6">
      <c r="A1428" s="970"/>
      <c r="B1428" s="974"/>
      <c r="C1428" s="972"/>
      <c r="D1428" s="789"/>
      <c r="E1428" s="789"/>
      <c r="F1428" s="789"/>
    </row>
    <row r="1429" spans="1:6">
      <c r="A1429" s="970"/>
      <c r="B1429" s="974"/>
      <c r="C1429" s="972"/>
      <c r="D1429" s="789"/>
      <c r="E1429" s="789"/>
      <c r="F1429" s="789"/>
    </row>
    <row r="1430" spans="1:6">
      <c r="A1430" s="970"/>
      <c r="B1430" s="974"/>
      <c r="C1430" s="972"/>
      <c r="D1430" s="789"/>
      <c r="E1430" s="789"/>
      <c r="F1430" s="789"/>
    </row>
    <row r="1431" spans="1:6">
      <c r="A1431" s="970"/>
      <c r="B1431" s="974"/>
      <c r="C1431" s="972"/>
      <c r="D1431" s="789"/>
      <c r="E1431" s="789"/>
      <c r="F1431" s="789"/>
    </row>
    <row r="1432" spans="1:6">
      <c r="A1432" s="970"/>
      <c r="B1432" s="974"/>
      <c r="C1432" s="972"/>
      <c r="D1432" s="789"/>
      <c r="E1432" s="789"/>
      <c r="F1432" s="789"/>
    </row>
    <row r="1433" spans="1:6">
      <c r="A1433" s="970"/>
      <c r="B1433" s="974"/>
      <c r="C1433" s="972"/>
      <c r="D1433" s="789"/>
      <c r="E1433" s="789"/>
      <c r="F1433" s="789"/>
    </row>
    <row r="1434" spans="1:6">
      <c r="A1434" s="970"/>
      <c r="B1434" s="974"/>
      <c r="C1434" s="972"/>
      <c r="D1434" s="789"/>
      <c r="E1434" s="789"/>
      <c r="F1434" s="789"/>
    </row>
    <row r="1435" spans="1:6">
      <c r="A1435" s="970"/>
      <c r="B1435" s="974"/>
      <c r="C1435" s="972"/>
      <c r="D1435" s="789"/>
      <c r="E1435" s="789"/>
      <c r="F1435" s="789"/>
    </row>
    <row r="1436" spans="1:6">
      <c r="A1436" s="970"/>
      <c r="B1436" s="974"/>
      <c r="C1436" s="972"/>
      <c r="D1436" s="789"/>
      <c r="E1436" s="789"/>
      <c r="F1436" s="789"/>
    </row>
    <row r="1437" spans="1:6">
      <c r="A1437" s="970"/>
      <c r="B1437" s="974"/>
      <c r="C1437" s="972"/>
      <c r="D1437" s="789"/>
      <c r="E1437" s="789"/>
      <c r="F1437" s="789"/>
    </row>
    <row r="1438" spans="1:6">
      <c r="A1438" s="970"/>
      <c r="B1438" s="974"/>
      <c r="C1438" s="972"/>
      <c r="D1438" s="789"/>
      <c r="E1438" s="789"/>
      <c r="F1438" s="789"/>
    </row>
    <row r="1439" spans="1:6">
      <c r="A1439" s="970"/>
      <c r="B1439" s="974"/>
      <c r="C1439" s="972"/>
      <c r="D1439" s="789"/>
      <c r="E1439" s="789"/>
      <c r="F1439" s="789"/>
    </row>
    <row r="1440" spans="1:6">
      <c r="A1440" s="970"/>
      <c r="B1440" s="974"/>
      <c r="C1440" s="972"/>
      <c r="D1440" s="789"/>
      <c r="E1440" s="789"/>
      <c r="F1440" s="789"/>
    </row>
    <row r="1441" spans="1:6">
      <c r="A1441" s="970"/>
      <c r="B1441" s="974"/>
      <c r="C1441" s="972"/>
      <c r="D1441" s="789"/>
      <c r="E1441" s="789"/>
      <c r="F1441" s="789"/>
    </row>
    <row r="1442" spans="1:6">
      <c r="A1442" s="970"/>
      <c r="B1442" s="974"/>
      <c r="C1442" s="972"/>
      <c r="D1442" s="789"/>
      <c r="E1442" s="789"/>
      <c r="F1442" s="789"/>
    </row>
    <row r="1443" spans="1:6">
      <c r="A1443" s="970"/>
      <c r="B1443" s="974"/>
      <c r="C1443" s="972"/>
      <c r="D1443" s="789"/>
      <c r="E1443" s="789"/>
      <c r="F1443" s="789"/>
    </row>
    <row r="1444" spans="1:6">
      <c r="A1444" s="970"/>
      <c r="B1444" s="974"/>
      <c r="C1444" s="972"/>
      <c r="D1444" s="789"/>
      <c r="E1444" s="789"/>
      <c r="F1444" s="789"/>
    </row>
    <row r="1445" spans="1:6">
      <c r="A1445" s="970"/>
      <c r="B1445" s="974"/>
      <c r="C1445" s="972"/>
      <c r="D1445" s="789"/>
      <c r="E1445" s="789"/>
      <c r="F1445" s="789"/>
    </row>
    <row r="1446" spans="1:6">
      <c r="A1446" s="970"/>
      <c r="B1446" s="974"/>
      <c r="C1446" s="972"/>
      <c r="D1446" s="789"/>
      <c r="E1446" s="789"/>
      <c r="F1446" s="789"/>
    </row>
    <row r="1447" spans="1:6">
      <c r="A1447" s="970"/>
      <c r="B1447" s="974"/>
      <c r="C1447" s="972"/>
      <c r="D1447" s="789"/>
      <c r="E1447" s="789"/>
      <c r="F1447" s="789"/>
    </row>
    <row r="1448" spans="1:6">
      <c r="A1448" s="970"/>
      <c r="B1448" s="974"/>
      <c r="C1448" s="972"/>
      <c r="D1448" s="789"/>
      <c r="E1448" s="789"/>
      <c r="F1448" s="789"/>
    </row>
    <row r="1449" spans="1:6">
      <c r="A1449" s="970"/>
      <c r="B1449" s="974"/>
      <c r="C1449" s="972"/>
      <c r="D1449" s="789"/>
      <c r="E1449" s="789"/>
      <c r="F1449" s="789"/>
    </row>
    <row r="1450" spans="1:6">
      <c r="A1450" s="970"/>
      <c r="B1450" s="974"/>
      <c r="C1450" s="972"/>
      <c r="D1450" s="789"/>
      <c r="E1450" s="789"/>
      <c r="F1450" s="789"/>
    </row>
    <row r="1451" spans="1:6">
      <c r="A1451" s="970"/>
      <c r="B1451" s="974"/>
      <c r="C1451" s="972"/>
      <c r="D1451" s="789"/>
      <c r="E1451" s="789"/>
      <c r="F1451" s="789"/>
    </row>
    <row r="1452" spans="1:6">
      <c r="A1452" s="970"/>
      <c r="B1452" s="974"/>
      <c r="C1452" s="972"/>
      <c r="D1452" s="789"/>
      <c r="E1452" s="789"/>
      <c r="F1452" s="789"/>
    </row>
    <row r="1453" spans="1:6">
      <c r="A1453" s="970"/>
      <c r="B1453" s="974"/>
      <c r="C1453" s="972"/>
      <c r="D1453" s="789"/>
      <c r="E1453" s="789"/>
      <c r="F1453" s="789"/>
    </row>
    <row r="1454" spans="1:6">
      <c r="A1454" s="970"/>
      <c r="B1454" s="974"/>
      <c r="C1454" s="972"/>
      <c r="D1454" s="789"/>
      <c r="E1454" s="789"/>
      <c r="F1454" s="789"/>
    </row>
    <row r="1455" spans="1:6">
      <c r="A1455" s="970"/>
      <c r="B1455" s="974"/>
      <c r="C1455" s="972"/>
      <c r="D1455" s="789"/>
      <c r="E1455" s="789"/>
      <c r="F1455" s="789"/>
    </row>
    <row r="1456" spans="1:6">
      <c r="A1456" s="970"/>
      <c r="B1456" s="974"/>
      <c r="C1456" s="972"/>
      <c r="D1456" s="789"/>
      <c r="E1456" s="789"/>
      <c r="F1456" s="789"/>
    </row>
    <row r="1457" spans="1:6">
      <c r="A1457" s="970"/>
      <c r="B1457" s="974"/>
      <c r="C1457" s="972"/>
      <c r="D1457" s="789"/>
      <c r="E1457" s="789"/>
      <c r="F1457" s="789"/>
    </row>
    <row r="1458" spans="1:6">
      <c r="A1458" s="970"/>
      <c r="B1458" s="974"/>
      <c r="C1458" s="972"/>
      <c r="D1458" s="789"/>
      <c r="E1458" s="789"/>
      <c r="F1458" s="789"/>
    </row>
    <row r="1459" spans="1:6">
      <c r="A1459" s="970"/>
      <c r="B1459" s="974"/>
      <c r="C1459" s="972"/>
      <c r="D1459" s="789"/>
      <c r="E1459" s="789"/>
      <c r="F1459" s="789"/>
    </row>
    <row r="1460" spans="1:6">
      <c r="A1460" s="970"/>
      <c r="B1460" s="974"/>
      <c r="C1460" s="972"/>
      <c r="D1460" s="789"/>
      <c r="E1460" s="789"/>
      <c r="F1460" s="789"/>
    </row>
    <row r="1461" spans="1:6">
      <c r="A1461" s="970"/>
      <c r="B1461" s="974"/>
      <c r="C1461" s="972"/>
      <c r="D1461" s="789"/>
      <c r="E1461" s="789"/>
      <c r="F1461" s="789"/>
    </row>
    <row r="1462" spans="1:6">
      <c r="A1462" s="970"/>
      <c r="B1462" s="974"/>
      <c r="C1462" s="972"/>
      <c r="D1462" s="789"/>
      <c r="E1462" s="789"/>
      <c r="F1462" s="789"/>
    </row>
    <row r="1463" spans="1:6">
      <c r="A1463" s="970"/>
      <c r="B1463" s="974"/>
      <c r="C1463" s="972"/>
      <c r="D1463" s="789"/>
      <c r="E1463" s="789"/>
      <c r="F1463" s="789"/>
    </row>
    <row r="1464" spans="1:6">
      <c r="A1464" s="970"/>
      <c r="B1464" s="974"/>
      <c r="C1464" s="972"/>
      <c r="D1464" s="789"/>
      <c r="E1464" s="789"/>
      <c r="F1464" s="789"/>
    </row>
    <row r="1465" spans="1:6">
      <c r="A1465" s="970"/>
      <c r="B1465" s="974"/>
      <c r="C1465" s="972"/>
      <c r="D1465" s="789"/>
      <c r="E1465" s="789"/>
      <c r="F1465" s="789"/>
    </row>
    <row r="1466" spans="1:6">
      <c r="A1466" s="970"/>
      <c r="B1466" s="974"/>
      <c r="C1466" s="972"/>
      <c r="D1466" s="789"/>
      <c r="E1466" s="789"/>
      <c r="F1466" s="789"/>
    </row>
    <row r="1467" spans="1:6">
      <c r="A1467" s="970"/>
      <c r="B1467" s="974"/>
      <c r="C1467" s="972"/>
      <c r="D1467" s="789"/>
      <c r="E1467" s="789"/>
      <c r="F1467" s="789"/>
    </row>
    <row r="1468" spans="1:6">
      <c r="A1468" s="970"/>
      <c r="B1468" s="974"/>
      <c r="C1468" s="972"/>
      <c r="D1468" s="789"/>
      <c r="E1468" s="789"/>
      <c r="F1468" s="789"/>
    </row>
    <row r="1469" spans="1:6">
      <c r="A1469" s="970"/>
      <c r="B1469" s="974"/>
      <c r="C1469" s="972"/>
      <c r="D1469" s="789"/>
      <c r="E1469" s="789"/>
      <c r="F1469" s="789"/>
    </row>
    <row r="1470" spans="1:6">
      <c r="A1470" s="970"/>
      <c r="B1470" s="974"/>
      <c r="C1470" s="972"/>
      <c r="D1470" s="789"/>
      <c r="E1470" s="789"/>
      <c r="F1470" s="789"/>
    </row>
    <row r="1471" spans="1:6">
      <c r="A1471" s="970"/>
      <c r="B1471" s="974"/>
      <c r="C1471" s="972"/>
      <c r="D1471" s="789"/>
      <c r="E1471" s="789"/>
      <c r="F1471" s="789"/>
    </row>
    <row r="1472" spans="1:6">
      <c r="A1472" s="970"/>
      <c r="B1472" s="974"/>
      <c r="C1472" s="972"/>
      <c r="D1472" s="789"/>
      <c r="E1472" s="789"/>
      <c r="F1472" s="789"/>
    </row>
    <row r="1473" spans="1:6">
      <c r="A1473" s="970"/>
      <c r="B1473" s="974"/>
      <c r="C1473" s="972"/>
      <c r="D1473" s="789"/>
      <c r="E1473" s="789"/>
      <c r="F1473" s="789"/>
    </row>
    <row r="1474" spans="1:6">
      <c r="A1474" s="970"/>
      <c r="B1474" s="974"/>
      <c r="C1474" s="972"/>
      <c r="D1474" s="789"/>
      <c r="E1474" s="789"/>
      <c r="F1474" s="789"/>
    </row>
    <row r="1475" spans="1:6">
      <c r="A1475" s="970"/>
      <c r="B1475" s="974"/>
      <c r="C1475" s="972"/>
      <c r="D1475" s="789"/>
      <c r="E1475" s="789"/>
      <c r="F1475" s="789"/>
    </row>
    <row r="1476" spans="1:6">
      <c r="A1476" s="970"/>
      <c r="B1476" s="974"/>
      <c r="C1476" s="972"/>
      <c r="D1476" s="789"/>
      <c r="E1476" s="789"/>
      <c r="F1476" s="789"/>
    </row>
    <row r="1477" spans="1:6">
      <c r="A1477" s="970"/>
      <c r="B1477" s="974"/>
      <c r="C1477" s="972"/>
      <c r="D1477" s="789"/>
      <c r="E1477" s="789"/>
      <c r="F1477" s="789"/>
    </row>
    <row r="1478" spans="1:6">
      <c r="A1478" s="970"/>
      <c r="B1478" s="974"/>
      <c r="C1478" s="972"/>
      <c r="D1478" s="789"/>
      <c r="E1478" s="789"/>
      <c r="F1478" s="789"/>
    </row>
    <row r="1479" spans="1:6">
      <c r="A1479" s="970"/>
      <c r="B1479" s="974"/>
      <c r="C1479" s="972"/>
      <c r="D1479" s="789"/>
      <c r="E1479" s="789"/>
      <c r="F1479" s="789"/>
    </row>
    <row r="1480" spans="1:6">
      <c r="A1480" s="970"/>
      <c r="B1480" s="974"/>
      <c r="C1480" s="972"/>
      <c r="D1480" s="789"/>
      <c r="E1480" s="789"/>
      <c r="F1480" s="789"/>
    </row>
    <row r="1481" spans="1:6">
      <c r="A1481" s="970"/>
      <c r="B1481" s="974"/>
      <c r="C1481" s="972"/>
      <c r="D1481" s="789"/>
      <c r="E1481" s="789"/>
      <c r="F1481" s="789"/>
    </row>
    <row r="1482" spans="1:6">
      <c r="A1482" s="970"/>
      <c r="B1482" s="974"/>
      <c r="C1482" s="972"/>
      <c r="D1482" s="789"/>
      <c r="E1482" s="789"/>
      <c r="F1482" s="789"/>
    </row>
    <row r="1483" spans="1:6">
      <c r="A1483" s="970"/>
      <c r="B1483" s="974"/>
      <c r="C1483" s="972"/>
      <c r="D1483" s="789"/>
      <c r="E1483" s="789"/>
      <c r="F1483" s="789"/>
    </row>
    <row r="1484" spans="1:6">
      <c r="A1484" s="970"/>
      <c r="B1484" s="974"/>
      <c r="C1484" s="972"/>
      <c r="D1484" s="789"/>
      <c r="E1484" s="789"/>
      <c r="F1484" s="789"/>
    </row>
    <row r="1485" spans="1:6">
      <c r="A1485" s="970"/>
      <c r="B1485" s="974"/>
      <c r="C1485" s="972"/>
      <c r="D1485" s="789"/>
      <c r="E1485" s="789"/>
      <c r="F1485" s="789"/>
    </row>
    <row r="1486" spans="1:6">
      <c r="A1486" s="970"/>
      <c r="B1486" s="974"/>
      <c r="C1486" s="972"/>
      <c r="D1486" s="789"/>
      <c r="E1486" s="789"/>
      <c r="F1486" s="789"/>
    </row>
    <row r="1487" spans="1:6">
      <c r="A1487" s="970"/>
      <c r="B1487" s="974"/>
      <c r="C1487" s="972"/>
      <c r="D1487" s="789"/>
      <c r="E1487" s="789"/>
      <c r="F1487" s="789"/>
    </row>
    <row r="1488" spans="1:6">
      <c r="A1488" s="970"/>
      <c r="B1488" s="974"/>
      <c r="C1488" s="972"/>
      <c r="D1488" s="789"/>
      <c r="E1488" s="789"/>
      <c r="F1488" s="789"/>
    </row>
    <row r="1489" spans="1:6">
      <c r="A1489" s="970"/>
      <c r="B1489" s="974"/>
      <c r="C1489" s="972"/>
      <c r="D1489" s="789"/>
      <c r="E1489" s="789"/>
      <c r="F1489" s="789"/>
    </row>
    <row r="1490" spans="1:6">
      <c r="A1490" s="970"/>
      <c r="B1490" s="974"/>
      <c r="C1490" s="972"/>
      <c r="D1490" s="789"/>
      <c r="E1490" s="789"/>
      <c r="F1490" s="789"/>
    </row>
    <row r="1491" spans="1:6">
      <c r="A1491" s="970"/>
      <c r="B1491" s="974"/>
      <c r="C1491" s="972"/>
      <c r="D1491" s="789"/>
      <c r="E1491" s="789"/>
      <c r="F1491" s="789"/>
    </row>
    <row r="1492" spans="1:6">
      <c r="A1492" s="970"/>
      <c r="B1492" s="974"/>
      <c r="C1492" s="972"/>
      <c r="D1492" s="789"/>
      <c r="E1492" s="789"/>
      <c r="F1492" s="789"/>
    </row>
    <row r="1493" spans="1:6">
      <c r="A1493" s="970"/>
      <c r="B1493" s="974"/>
      <c r="C1493" s="972"/>
      <c r="D1493" s="789"/>
      <c r="E1493" s="789"/>
      <c r="F1493" s="789"/>
    </row>
    <row r="1494" spans="1:6">
      <c r="A1494" s="970"/>
      <c r="B1494" s="974"/>
      <c r="C1494" s="972"/>
      <c r="D1494" s="789"/>
      <c r="E1494" s="789"/>
      <c r="F1494" s="789"/>
    </row>
    <row r="1495" spans="1:6">
      <c r="A1495" s="970"/>
      <c r="B1495" s="974"/>
      <c r="C1495" s="972"/>
      <c r="D1495" s="789"/>
      <c r="E1495" s="789"/>
      <c r="F1495" s="789"/>
    </row>
    <row r="1496" spans="1:6">
      <c r="A1496" s="970"/>
      <c r="B1496" s="974"/>
      <c r="C1496" s="972"/>
      <c r="D1496" s="789"/>
      <c r="E1496" s="789"/>
      <c r="F1496" s="789"/>
    </row>
    <row r="1497" spans="1:6">
      <c r="A1497" s="970"/>
      <c r="B1497" s="974"/>
      <c r="C1497" s="972"/>
      <c r="D1497" s="789"/>
      <c r="E1497" s="789"/>
      <c r="F1497" s="789"/>
    </row>
    <row r="1498" spans="1:6">
      <c r="A1498" s="970"/>
      <c r="B1498" s="974"/>
      <c r="C1498" s="972"/>
      <c r="D1498" s="789"/>
      <c r="E1498" s="789"/>
      <c r="F1498" s="789"/>
    </row>
    <row r="1499" spans="1:6">
      <c r="A1499" s="970"/>
      <c r="B1499" s="974"/>
      <c r="C1499" s="972"/>
      <c r="D1499" s="789"/>
      <c r="E1499" s="789"/>
      <c r="F1499" s="789"/>
    </row>
    <row r="1500" spans="1:6">
      <c r="A1500" s="970"/>
      <c r="B1500" s="974"/>
      <c r="C1500" s="972"/>
      <c r="D1500" s="789"/>
      <c r="E1500" s="789"/>
      <c r="F1500" s="789"/>
    </row>
    <row r="1501" spans="1:6">
      <c r="A1501" s="970"/>
      <c r="B1501" s="974"/>
      <c r="C1501" s="972"/>
      <c r="D1501" s="789"/>
      <c r="E1501" s="789"/>
      <c r="F1501" s="789"/>
    </row>
    <row r="1502" spans="1:6">
      <c r="A1502" s="970"/>
      <c r="B1502" s="974"/>
      <c r="C1502" s="972"/>
      <c r="D1502" s="789"/>
      <c r="E1502" s="789"/>
      <c r="F1502" s="789"/>
    </row>
    <row r="1503" spans="1:6">
      <c r="A1503" s="970"/>
      <c r="B1503" s="974"/>
      <c r="C1503" s="972"/>
      <c r="D1503" s="789"/>
      <c r="E1503" s="789"/>
      <c r="F1503" s="789"/>
    </row>
    <row r="1504" spans="1:6">
      <c r="A1504" s="970"/>
      <c r="B1504" s="974"/>
      <c r="C1504" s="972"/>
      <c r="D1504" s="789"/>
      <c r="E1504" s="789"/>
      <c r="F1504" s="789"/>
    </row>
    <row r="1505" spans="1:6">
      <c r="A1505" s="970"/>
      <c r="B1505" s="974"/>
      <c r="C1505" s="972"/>
      <c r="D1505" s="789"/>
      <c r="E1505" s="789"/>
      <c r="F1505" s="789"/>
    </row>
    <row r="1506" spans="1:6">
      <c r="A1506" s="970"/>
      <c r="B1506" s="974"/>
      <c r="C1506" s="972"/>
      <c r="D1506" s="789"/>
      <c r="E1506" s="789"/>
      <c r="F1506" s="789"/>
    </row>
    <row r="1507" spans="1:6">
      <c r="A1507" s="970"/>
      <c r="B1507" s="974"/>
      <c r="C1507" s="972"/>
      <c r="D1507" s="789"/>
      <c r="E1507" s="789"/>
      <c r="F1507" s="789"/>
    </row>
    <row r="1508" spans="1:6">
      <c r="A1508" s="970"/>
      <c r="B1508" s="974"/>
      <c r="C1508" s="972"/>
      <c r="D1508" s="789"/>
      <c r="E1508" s="789"/>
      <c r="F1508" s="789"/>
    </row>
    <row r="1509" spans="1:6">
      <c r="A1509" s="970"/>
      <c r="B1509" s="974"/>
      <c r="C1509" s="972"/>
      <c r="D1509" s="789"/>
      <c r="E1509" s="789"/>
      <c r="F1509" s="789"/>
    </row>
    <row r="1510" spans="1:6">
      <c r="A1510" s="970"/>
      <c r="B1510" s="974"/>
      <c r="C1510" s="972"/>
      <c r="D1510" s="789"/>
      <c r="E1510" s="789"/>
      <c r="F1510" s="789"/>
    </row>
    <row r="1511" spans="1:6">
      <c r="A1511" s="970"/>
      <c r="B1511" s="974"/>
      <c r="C1511" s="972"/>
      <c r="D1511" s="789"/>
      <c r="E1511" s="789"/>
      <c r="F1511" s="789"/>
    </row>
    <row r="1512" spans="1:6">
      <c r="A1512" s="970"/>
      <c r="B1512" s="974"/>
      <c r="C1512" s="972"/>
      <c r="D1512" s="789"/>
      <c r="E1512" s="789"/>
      <c r="F1512" s="789"/>
    </row>
    <row r="1513" spans="1:6">
      <c r="A1513" s="970"/>
      <c r="B1513" s="974"/>
      <c r="C1513" s="972"/>
      <c r="D1513" s="789"/>
      <c r="E1513" s="789"/>
      <c r="F1513" s="789"/>
    </row>
    <row r="1514" spans="1:6">
      <c r="A1514" s="970"/>
      <c r="B1514" s="974"/>
      <c r="C1514" s="972"/>
      <c r="D1514" s="789"/>
      <c r="E1514" s="789"/>
      <c r="F1514" s="789"/>
    </row>
    <row r="1515" spans="1:6">
      <c r="A1515" s="970"/>
      <c r="B1515" s="974"/>
      <c r="C1515" s="972"/>
      <c r="D1515" s="789"/>
      <c r="E1515" s="789"/>
      <c r="F1515" s="789"/>
    </row>
    <row r="1516" spans="1:6">
      <c r="A1516" s="970"/>
      <c r="B1516" s="974"/>
      <c r="C1516" s="972"/>
      <c r="D1516" s="789"/>
      <c r="E1516" s="789"/>
      <c r="F1516" s="789"/>
    </row>
    <row r="1517" spans="1:6">
      <c r="A1517" s="970"/>
      <c r="B1517" s="974"/>
      <c r="C1517" s="972"/>
      <c r="D1517" s="789"/>
      <c r="E1517" s="789"/>
      <c r="F1517" s="789"/>
    </row>
    <row r="1518" spans="1:6">
      <c r="A1518" s="970"/>
      <c r="B1518" s="974"/>
      <c r="C1518" s="972"/>
      <c r="D1518" s="789"/>
      <c r="E1518" s="789"/>
      <c r="F1518" s="789"/>
    </row>
    <row r="1519" spans="1:6">
      <c r="A1519" s="970"/>
      <c r="B1519" s="974"/>
      <c r="C1519" s="972"/>
      <c r="D1519" s="789"/>
      <c r="E1519" s="789"/>
      <c r="F1519" s="789"/>
    </row>
    <row r="1520" spans="1:6">
      <c r="A1520" s="970"/>
      <c r="B1520" s="974"/>
      <c r="C1520" s="972"/>
      <c r="D1520" s="789"/>
      <c r="E1520" s="789"/>
      <c r="F1520" s="789"/>
    </row>
    <row r="1521" spans="1:6">
      <c r="A1521" s="970"/>
      <c r="B1521" s="974"/>
      <c r="C1521" s="972"/>
      <c r="D1521" s="789"/>
      <c r="E1521" s="789"/>
      <c r="F1521" s="789"/>
    </row>
    <row r="1522" spans="1:6">
      <c r="A1522" s="970"/>
      <c r="B1522" s="974"/>
      <c r="C1522" s="972"/>
      <c r="D1522" s="789"/>
      <c r="E1522" s="789"/>
      <c r="F1522" s="789"/>
    </row>
    <row r="1523" spans="1:6">
      <c r="A1523" s="970"/>
      <c r="B1523" s="974"/>
      <c r="C1523" s="972"/>
      <c r="D1523" s="789"/>
      <c r="E1523" s="789"/>
      <c r="F1523" s="789"/>
    </row>
    <row r="1524" spans="1:6">
      <c r="A1524" s="970"/>
      <c r="B1524" s="974"/>
      <c r="C1524" s="972"/>
      <c r="D1524" s="789"/>
      <c r="E1524" s="789"/>
      <c r="F1524" s="789"/>
    </row>
    <row r="1525" spans="1:6">
      <c r="A1525" s="970"/>
      <c r="B1525" s="974"/>
      <c r="C1525" s="972"/>
      <c r="D1525" s="789"/>
      <c r="E1525" s="789"/>
      <c r="F1525" s="789"/>
    </row>
    <row r="1526" spans="1:6">
      <c r="A1526" s="970"/>
      <c r="B1526" s="974"/>
      <c r="C1526" s="972"/>
      <c r="D1526" s="789"/>
      <c r="E1526" s="789"/>
      <c r="F1526" s="789"/>
    </row>
    <row r="1527" spans="1:6">
      <c r="A1527" s="970"/>
      <c r="B1527" s="974"/>
      <c r="C1527" s="972"/>
      <c r="D1527" s="789"/>
      <c r="E1527" s="789"/>
      <c r="F1527" s="789"/>
    </row>
    <row r="1528" spans="1:6">
      <c r="A1528" s="970"/>
      <c r="B1528" s="974"/>
      <c r="C1528" s="972"/>
      <c r="D1528" s="789"/>
      <c r="E1528" s="789"/>
      <c r="F1528" s="789"/>
    </row>
    <row r="1529" spans="1:6">
      <c r="A1529" s="970"/>
      <c r="B1529" s="974"/>
      <c r="C1529" s="972"/>
      <c r="D1529" s="789"/>
      <c r="E1529" s="789"/>
      <c r="F1529" s="789"/>
    </row>
    <row r="1530" spans="1:6">
      <c r="A1530" s="970"/>
      <c r="B1530" s="974"/>
      <c r="C1530" s="972"/>
      <c r="D1530" s="789"/>
      <c r="E1530" s="789"/>
      <c r="F1530" s="789"/>
    </row>
    <row r="1531" spans="1:6">
      <c r="A1531" s="970"/>
      <c r="B1531" s="974"/>
      <c r="C1531" s="972"/>
      <c r="D1531" s="789"/>
      <c r="E1531" s="789"/>
      <c r="F1531" s="789"/>
    </row>
    <row r="1532" spans="1:6">
      <c r="A1532" s="970"/>
      <c r="B1532" s="974"/>
      <c r="C1532" s="972"/>
      <c r="D1532" s="789"/>
      <c r="E1532" s="789"/>
      <c r="F1532" s="789"/>
    </row>
    <row r="1533" spans="1:6">
      <c r="A1533" s="970"/>
      <c r="B1533" s="974"/>
      <c r="C1533" s="972"/>
      <c r="D1533" s="789"/>
      <c r="E1533" s="789"/>
      <c r="F1533" s="789"/>
    </row>
    <row r="1534" spans="1:6">
      <c r="A1534" s="970"/>
      <c r="B1534" s="974"/>
      <c r="C1534" s="972"/>
      <c r="D1534" s="789"/>
      <c r="E1534" s="789"/>
      <c r="F1534" s="789"/>
    </row>
    <row r="1535" spans="1:6">
      <c r="A1535" s="970"/>
      <c r="B1535" s="974"/>
      <c r="C1535" s="972"/>
      <c r="D1535" s="789"/>
      <c r="E1535" s="789"/>
      <c r="F1535" s="789"/>
    </row>
    <row r="1536" spans="1:6">
      <c r="A1536" s="970"/>
      <c r="B1536" s="974"/>
      <c r="C1536" s="972"/>
      <c r="D1536" s="789"/>
      <c r="E1536" s="789"/>
      <c r="F1536" s="789"/>
    </row>
    <row r="1537" spans="1:6">
      <c r="A1537" s="970"/>
      <c r="B1537" s="974"/>
      <c r="C1537" s="972"/>
      <c r="D1537" s="789"/>
      <c r="E1537" s="789"/>
      <c r="F1537" s="789"/>
    </row>
    <row r="1538" spans="1:6">
      <c r="A1538" s="970"/>
      <c r="B1538" s="974"/>
      <c r="C1538" s="972"/>
      <c r="D1538" s="789"/>
      <c r="E1538" s="789"/>
      <c r="F1538" s="789"/>
    </row>
    <row r="1539" spans="1:6">
      <c r="A1539" s="970"/>
      <c r="B1539" s="974"/>
      <c r="C1539" s="972"/>
      <c r="D1539" s="789"/>
      <c r="E1539" s="789"/>
      <c r="F1539" s="789"/>
    </row>
    <row r="1540" spans="1:6">
      <c r="A1540" s="970"/>
      <c r="B1540" s="974"/>
      <c r="C1540" s="972"/>
      <c r="D1540" s="789"/>
      <c r="E1540" s="789"/>
      <c r="F1540" s="789"/>
    </row>
    <row r="1541" spans="1:6">
      <c r="A1541" s="970"/>
      <c r="B1541" s="974"/>
      <c r="C1541" s="972"/>
      <c r="D1541" s="789"/>
      <c r="E1541" s="789"/>
      <c r="F1541" s="789"/>
    </row>
    <row r="1542" spans="1:6">
      <c r="A1542" s="970"/>
      <c r="B1542" s="974"/>
      <c r="C1542" s="972"/>
      <c r="D1542" s="789"/>
      <c r="E1542" s="789"/>
      <c r="F1542" s="789"/>
    </row>
    <row r="1543" spans="1:6">
      <c r="A1543" s="970"/>
      <c r="B1543" s="974"/>
      <c r="C1543" s="972"/>
      <c r="D1543" s="789"/>
      <c r="E1543" s="789"/>
      <c r="F1543" s="789"/>
    </row>
    <row r="1544" spans="1:6">
      <c r="A1544" s="970"/>
      <c r="B1544" s="974"/>
      <c r="C1544" s="972"/>
      <c r="D1544" s="789"/>
      <c r="E1544" s="789"/>
      <c r="F1544" s="789"/>
    </row>
    <row r="1545" spans="1:6">
      <c r="A1545" s="970"/>
      <c r="B1545" s="974"/>
      <c r="C1545" s="972"/>
      <c r="D1545" s="789"/>
      <c r="E1545" s="789"/>
      <c r="F1545" s="789"/>
    </row>
    <row r="1546" spans="1:6">
      <c r="A1546" s="970"/>
      <c r="B1546" s="974"/>
      <c r="C1546" s="972"/>
      <c r="D1546" s="789"/>
      <c r="E1546" s="789"/>
      <c r="F1546" s="789"/>
    </row>
    <row r="1547" spans="1:6">
      <c r="A1547" s="970"/>
      <c r="B1547" s="974"/>
      <c r="C1547" s="972"/>
      <c r="D1547" s="789"/>
      <c r="E1547" s="789"/>
      <c r="F1547" s="789"/>
    </row>
    <row r="1548" spans="1:6">
      <c r="A1548" s="970"/>
      <c r="B1548" s="974"/>
      <c r="C1548" s="972"/>
      <c r="D1548" s="789"/>
      <c r="E1548" s="789"/>
      <c r="F1548" s="789"/>
    </row>
    <row r="1549" spans="1:6">
      <c r="A1549" s="970"/>
      <c r="B1549" s="974"/>
      <c r="C1549" s="972"/>
      <c r="D1549" s="789"/>
      <c r="E1549" s="789"/>
      <c r="F1549" s="789"/>
    </row>
    <row r="1550" spans="1:6">
      <c r="A1550" s="970"/>
      <c r="B1550" s="974"/>
      <c r="C1550" s="972"/>
      <c r="D1550" s="789"/>
      <c r="E1550" s="789"/>
      <c r="F1550" s="789"/>
    </row>
    <row r="1551" spans="1:6">
      <c r="A1551" s="970"/>
      <c r="B1551" s="974"/>
      <c r="C1551" s="972"/>
      <c r="D1551" s="789"/>
      <c r="E1551" s="789"/>
      <c r="F1551" s="789"/>
    </row>
    <row r="1552" spans="1:6">
      <c r="A1552" s="970"/>
      <c r="B1552" s="974"/>
      <c r="C1552" s="972"/>
      <c r="D1552" s="789"/>
      <c r="E1552" s="789"/>
      <c r="F1552" s="789"/>
    </row>
    <row r="1553" spans="1:6">
      <c r="A1553" s="970"/>
      <c r="B1553" s="974"/>
      <c r="C1553" s="972"/>
      <c r="D1553" s="789"/>
      <c r="E1553" s="789"/>
      <c r="F1553" s="789"/>
    </row>
    <row r="1554" spans="1:6">
      <c r="A1554" s="970"/>
      <c r="B1554" s="974"/>
      <c r="C1554" s="972"/>
      <c r="D1554" s="789"/>
      <c r="E1554" s="789"/>
      <c r="F1554" s="789"/>
    </row>
    <row r="1555" spans="1:6">
      <c r="A1555" s="970"/>
      <c r="B1555" s="974"/>
      <c r="C1555" s="972"/>
      <c r="D1555" s="789"/>
      <c r="E1555" s="789"/>
      <c r="F1555" s="789"/>
    </row>
    <row r="1556" spans="1:6">
      <c r="A1556" s="970"/>
      <c r="B1556" s="974"/>
      <c r="C1556" s="972"/>
      <c r="D1556" s="789"/>
      <c r="E1556" s="789"/>
      <c r="F1556" s="789"/>
    </row>
    <row r="1557" spans="1:6">
      <c r="A1557" s="970"/>
      <c r="B1557" s="974"/>
      <c r="C1557" s="972"/>
      <c r="D1557" s="789"/>
      <c r="E1557" s="789"/>
      <c r="F1557" s="789"/>
    </row>
    <row r="1558" spans="1:6">
      <c r="A1558" s="970"/>
      <c r="B1558" s="974"/>
      <c r="C1558" s="972"/>
      <c r="D1558" s="789"/>
      <c r="E1558" s="789"/>
      <c r="F1558" s="789"/>
    </row>
    <row r="1559" spans="1:6">
      <c r="A1559" s="970"/>
      <c r="B1559" s="974"/>
      <c r="C1559" s="972"/>
      <c r="D1559" s="789"/>
      <c r="E1559" s="789"/>
      <c r="F1559" s="789"/>
    </row>
    <row r="1560" spans="1:6">
      <c r="A1560" s="970"/>
      <c r="B1560" s="974"/>
      <c r="C1560" s="972"/>
      <c r="D1560" s="789"/>
      <c r="E1560" s="789"/>
      <c r="F1560" s="789"/>
    </row>
    <row r="1561" spans="1:6">
      <c r="A1561" s="970"/>
      <c r="B1561" s="974"/>
      <c r="C1561" s="972"/>
      <c r="D1561" s="789"/>
      <c r="E1561" s="789"/>
      <c r="F1561" s="789"/>
    </row>
    <row r="1562" spans="1:6">
      <c r="A1562" s="970"/>
      <c r="B1562" s="974"/>
      <c r="C1562" s="972"/>
      <c r="D1562" s="789"/>
      <c r="E1562" s="789"/>
      <c r="F1562" s="789"/>
    </row>
    <row r="1563" spans="1:6">
      <c r="A1563" s="970"/>
      <c r="B1563" s="974"/>
      <c r="C1563" s="972"/>
      <c r="D1563" s="789"/>
      <c r="E1563" s="789"/>
      <c r="F1563" s="789"/>
    </row>
    <row r="1564" spans="1:6">
      <c r="A1564" s="970"/>
      <c r="B1564" s="974"/>
      <c r="C1564" s="972"/>
      <c r="D1564" s="789"/>
      <c r="E1564" s="789"/>
      <c r="F1564" s="789"/>
    </row>
    <row r="1565" spans="1:6">
      <c r="A1565" s="970"/>
      <c r="B1565" s="974"/>
      <c r="C1565" s="972"/>
      <c r="D1565" s="789"/>
      <c r="E1565" s="789"/>
      <c r="F1565" s="789"/>
    </row>
    <row r="1566" spans="1:6">
      <c r="A1566" s="970"/>
      <c r="B1566" s="974"/>
      <c r="C1566" s="972"/>
      <c r="D1566" s="789"/>
      <c r="E1566" s="789"/>
      <c r="F1566" s="789"/>
    </row>
    <row r="1567" spans="1:6">
      <c r="A1567" s="970"/>
      <c r="B1567" s="974"/>
      <c r="C1567" s="972"/>
      <c r="D1567" s="789"/>
      <c r="E1567" s="789"/>
      <c r="F1567" s="789"/>
    </row>
    <row r="1568" spans="1:6">
      <c r="A1568" s="970"/>
      <c r="B1568" s="974"/>
      <c r="C1568" s="972"/>
      <c r="D1568" s="789"/>
      <c r="E1568" s="789"/>
      <c r="F1568" s="789"/>
    </row>
    <row r="1569" spans="1:6">
      <c r="A1569" s="970"/>
      <c r="B1569" s="974"/>
      <c r="C1569" s="972"/>
      <c r="D1569" s="789"/>
      <c r="E1569" s="789"/>
      <c r="F1569" s="789"/>
    </row>
    <row r="1570" spans="1:6">
      <c r="A1570" s="970"/>
      <c r="B1570" s="974"/>
      <c r="C1570" s="972"/>
      <c r="D1570" s="789"/>
      <c r="E1570" s="789"/>
      <c r="F1570" s="789"/>
    </row>
    <row r="1571" spans="1:6">
      <c r="A1571" s="970"/>
      <c r="B1571" s="974"/>
      <c r="C1571" s="972"/>
      <c r="D1571" s="789"/>
      <c r="E1571" s="789"/>
      <c r="F1571" s="789"/>
    </row>
    <row r="1572" spans="1:6">
      <c r="A1572" s="970"/>
      <c r="B1572" s="974"/>
      <c r="C1572" s="972"/>
      <c r="D1572" s="789"/>
      <c r="E1572" s="789"/>
      <c r="F1572" s="789"/>
    </row>
    <row r="1573" spans="1:6">
      <c r="A1573" s="970"/>
      <c r="B1573" s="974"/>
      <c r="C1573" s="972"/>
      <c r="D1573" s="789"/>
      <c r="E1573" s="789"/>
      <c r="F1573" s="789"/>
    </row>
    <row r="1574" spans="1:6">
      <c r="A1574" s="970"/>
      <c r="B1574" s="974"/>
      <c r="C1574" s="972"/>
      <c r="D1574" s="789"/>
      <c r="E1574" s="789"/>
      <c r="F1574" s="789"/>
    </row>
    <row r="1575" spans="1:6">
      <c r="A1575" s="970"/>
      <c r="B1575" s="974"/>
      <c r="C1575" s="972"/>
      <c r="D1575" s="789"/>
      <c r="E1575" s="789"/>
      <c r="F1575" s="789"/>
    </row>
    <row r="1576" spans="1:6">
      <c r="A1576" s="970"/>
      <c r="B1576" s="974"/>
      <c r="C1576" s="972"/>
      <c r="D1576" s="789"/>
      <c r="E1576" s="789"/>
      <c r="F1576" s="789"/>
    </row>
    <row r="1577" spans="1:6">
      <c r="A1577" s="970"/>
      <c r="B1577" s="974"/>
      <c r="C1577" s="972"/>
      <c r="D1577" s="789"/>
      <c r="E1577" s="789"/>
      <c r="F1577" s="789"/>
    </row>
    <row r="1578" spans="1:6">
      <c r="A1578" s="970"/>
      <c r="B1578" s="974"/>
      <c r="C1578" s="972"/>
      <c r="D1578" s="789"/>
      <c r="E1578" s="789"/>
      <c r="F1578" s="789"/>
    </row>
    <row r="1579" spans="1:6">
      <c r="A1579" s="970"/>
      <c r="B1579" s="974"/>
      <c r="C1579" s="972"/>
      <c r="D1579" s="789"/>
      <c r="E1579" s="789"/>
      <c r="F1579" s="789"/>
    </row>
    <row r="1580" spans="1:6">
      <c r="A1580" s="970"/>
      <c r="B1580" s="974"/>
      <c r="C1580" s="972"/>
      <c r="D1580" s="789"/>
      <c r="E1580" s="789"/>
      <c r="F1580" s="789"/>
    </row>
    <row r="1581" spans="1:6">
      <c r="A1581" s="970"/>
      <c r="B1581" s="974"/>
      <c r="C1581" s="972"/>
      <c r="D1581" s="789"/>
      <c r="E1581" s="789"/>
      <c r="F1581" s="789"/>
    </row>
    <row r="1582" spans="1:6">
      <c r="A1582" s="970"/>
      <c r="B1582" s="974"/>
      <c r="C1582" s="972"/>
      <c r="D1582" s="789"/>
      <c r="E1582" s="789"/>
      <c r="F1582" s="789"/>
    </row>
    <row r="1583" spans="1:6">
      <c r="A1583" s="970"/>
      <c r="B1583" s="974"/>
      <c r="C1583" s="972"/>
      <c r="D1583" s="789"/>
      <c r="E1583" s="789"/>
      <c r="F1583" s="789"/>
    </row>
    <row r="1584" spans="1:6">
      <c r="A1584" s="970"/>
      <c r="B1584" s="974"/>
      <c r="C1584" s="972"/>
      <c r="D1584" s="789"/>
      <c r="E1584" s="789"/>
      <c r="F1584" s="789"/>
    </row>
    <row r="1585" spans="1:6">
      <c r="A1585" s="970"/>
      <c r="B1585" s="974"/>
      <c r="C1585" s="972"/>
      <c r="D1585" s="789"/>
      <c r="E1585" s="789"/>
      <c r="F1585" s="789"/>
    </row>
    <row r="1586" spans="1:6">
      <c r="A1586" s="970"/>
      <c r="B1586" s="974"/>
      <c r="C1586" s="972"/>
      <c r="D1586" s="789"/>
      <c r="E1586" s="789"/>
      <c r="F1586" s="789"/>
    </row>
    <row r="1587" spans="1:6">
      <c r="A1587" s="970"/>
      <c r="B1587" s="974"/>
      <c r="C1587" s="972"/>
      <c r="D1587" s="789"/>
      <c r="E1587" s="789"/>
      <c r="F1587" s="789"/>
    </row>
    <row r="1588" spans="1:6">
      <c r="A1588" s="970"/>
      <c r="B1588" s="974"/>
      <c r="C1588" s="972"/>
      <c r="D1588" s="789"/>
      <c r="E1588" s="789"/>
      <c r="F1588" s="789"/>
    </row>
    <row r="1589" spans="1:6">
      <c r="A1589" s="970"/>
      <c r="B1589" s="974"/>
      <c r="C1589" s="972"/>
      <c r="D1589" s="789"/>
      <c r="E1589" s="789"/>
      <c r="F1589" s="789"/>
    </row>
    <row r="1590" spans="1:6">
      <c r="A1590" s="970"/>
      <c r="B1590" s="974"/>
      <c r="C1590" s="972"/>
      <c r="D1590" s="789"/>
      <c r="E1590" s="789"/>
      <c r="F1590" s="789"/>
    </row>
    <row r="1591" spans="1:6">
      <c r="A1591" s="970"/>
      <c r="B1591" s="974"/>
      <c r="C1591" s="972"/>
      <c r="D1591" s="789"/>
      <c r="E1591" s="789"/>
      <c r="F1591" s="789"/>
    </row>
    <row r="1592" spans="1:6">
      <c r="A1592" s="970"/>
      <c r="B1592" s="974"/>
      <c r="C1592" s="972"/>
      <c r="D1592" s="789"/>
      <c r="E1592" s="789"/>
      <c r="F1592" s="789"/>
    </row>
    <row r="1593" spans="1:6">
      <c r="A1593" s="970"/>
      <c r="B1593" s="974"/>
      <c r="C1593" s="972"/>
      <c r="D1593" s="789"/>
      <c r="E1593" s="789"/>
      <c r="F1593" s="789"/>
    </row>
    <row r="1594" spans="1:6">
      <c r="A1594" s="970"/>
      <c r="B1594" s="974"/>
      <c r="C1594" s="972"/>
      <c r="D1594" s="789"/>
      <c r="E1594" s="789"/>
      <c r="F1594" s="789"/>
    </row>
    <row r="1595" spans="1:6">
      <c r="A1595" s="970"/>
      <c r="B1595" s="974"/>
      <c r="C1595" s="972"/>
      <c r="D1595" s="789"/>
      <c r="E1595" s="789"/>
      <c r="F1595" s="789"/>
    </row>
    <row r="1596" spans="1:6">
      <c r="A1596" s="970"/>
      <c r="B1596" s="974"/>
      <c r="C1596" s="972"/>
      <c r="D1596" s="789"/>
      <c r="E1596" s="789"/>
      <c r="F1596" s="789"/>
    </row>
    <row r="1597" spans="1:6">
      <c r="A1597" s="970"/>
      <c r="B1597" s="974"/>
      <c r="C1597" s="972"/>
      <c r="D1597" s="789"/>
      <c r="E1597" s="789"/>
      <c r="F1597" s="789"/>
    </row>
    <row r="1598" spans="1:6">
      <c r="A1598" s="970"/>
      <c r="B1598" s="974"/>
      <c r="C1598" s="972"/>
      <c r="D1598" s="789"/>
      <c r="E1598" s="789"/>
      <c r="F1598" s="789"/>
    </row>
    <row r="1599" spans="1:6">
      <c r="A1599" s="970"/>
      <c r="B1599" s="974"/>
      <c r="C1599" s="972"/>
      <c r="D1599" s="789"/>
      <c r="E1599" s="789"/>
      <c r="F1599" s="789"/>
    </row>
    <row r="1600" spans="1:6">
      <c r="A1600" s="970"/>
      <c r="B1600" s="974"/>
      <c r="C1600" s="972"/>
      <c r="D1600" s="789"/>
      <c r="E1600" s="789"/>
      <c r="F1600" s="789"/>
    </row>
    <row r="1601" spans="1:6">
      <c r="A1601" s="970"/>
      <c r="B1601" s="974"/>
      <c r="C1601" s="972"/>
      <c r="D1601" s="789"/>
      <c r="E1601" s="789"/>
      <c r="F1601" s="789"/>
    </row>
    <row r="1602" spans="1:6">
      <c r="A1602" s="970"/>
      <c r="B1602" s="974"/>
      <c r="C1602" s="972"/>
      <c r="D1602" s="789"/>
      <c r="E1602" s="789"/>
      <c r="F1602" s="789"/>
    </row>
    <row r="1603" spans="1:6">
      <c r="A1603" s="970"/>
      <c r="B1603" s="974"/>
      <c r="C1603" s="972"/>
      <c r="D1603" s="789"/>
      <c r="E1603" s="789"/>
      <c r="F1603" s="789"/>
    </row>
    <row r="1604" spans="1:6">
      <c r="A1604" s="970"/>
      <c r="B1604" s="974"/>
      <c r="C1604" s="972"/>
      <c r="D1604" s="789"/>
      <c r="E1604" s="789"/>
      <c r="F1604" s="789"/>
    </row>
    <row r="1605" spans="1:6">
      <c r="A1605" s="970"/>
      <c r="B1605" s="974"/>
      <c r="C1605" s="972"/>
      <c r="D1605" s="789"/>
      <c r="E1605" s="789"/>
      <c r="F1605" s="789"/>
    </row>
    <row r="1606" spans="1:6">
      <c r="A1606" s="970"/>
      <c r="B1606" s="974"/>
      <c r="C1606" s="972"/>
      <c r="D1606" s="789"/>
      <c r="E1606" s="789"/>
      <c r="F1606" s="789"/>
    </row>
    <row r="1607" spans="1:6">
      <c r="A1607" s="970"/>
      <c r="B1607" s="974"/>
      <c r="C1607" s="972"/>
      <c r="D1607" s="789"/>
      <c r="E1607" s="789"/>
      <c r="F1607" s="789"/>
    </row>
    <row r="1608" spans="1:6">
      <c r="A1608" s="970"/>
      <c r="B1608" s="974"/>
      <c r="C1608" s="972"/>
      <c r="D1608" s="789"/>
      <c r="E1608" s="789"/>
      <c r="F1608" s="789"/>
    </row>
    <row r="1609" spans="1:6">
      <c r="A1609" s="970"/>
      <c r="B1609" s="974"/>
      <c r="C1609" s="972"/>
      <c r="D1609" s="789"/>
      <c r="E1609" s="789"/>
      <c r="F1609" s="789"/>
    </row>
    <row r="1610" spans="1:6">
      <c r="A1610" s="970"/>
      <c r="B1610" s="974"/>
      <c r="C1610" s="972"/>
      <c r="D1610" s="789"/>
      <c r="E1610" s="789"/>
      <c r="F1610" s="789"/>
    </row>
    <row r="1611" spans="1:6">
      <c r="A1611" s="970"/>
      <c r="B1611" s="974"/>
      <c r="C1611" s="972"/>
      <c r="D1611" s="789"/>
      <c r="E1611" s="789"/>
      <c r="F1611" s="789"/>
    </row>
    <row r="1612" spans="1:6">
      <c r="A1612" s="970"/>
      <c r="B1612" s="974"/>
      <c r="C1612" s="972"/>
      <c r="D1612" s="789"/>
      <c r="E1612" s="789"/>
      <c r="F1612" s="789"/>
    </row>
    <row r="1613" spans="1:6">
      <c r="A1613" s="970"/>
      <c r="B1613" s="974"/>
      <c r="C1613" s="972"/>
      <c r="D1613" s="789"/>
      <c r="E1613" s="789"/>
      <c r="F1613" s="789"/>
    </row>
    <row r="1614" spans="1:6">
      <c r="A1614" s="970"/>
      <c r="B1614" s="974"/>
      <c r="C1614" s="972"/>
      <c r="D1614" s="789"/>
      <c r="E1614" s="789"/>
      <c r="F1614" s="789"/>
    </row>
    <row r="1615" spans="1:6">
      <c r="A1615" s="970"/>
      <c r="B1615" s="974"/>
      <c r="C1615" s="972"/>
      <c r="D1615" s="789"/>
      <c r="E1615" s="789"/>
      <c r="F1615" s="789"/>
    </row>
    <row r="1616" spans="1:6">
      <c r="A1616" s="970"/>
      <c r="B1616" s="974"/>
      <c r="C1616" s="972"/>
      <c r="D1616" s="789"/>
      <c r="E1616" s="789"/>
      <c r="F1616" s="789"/>
    </row>
    <row r="1617" spans="1:6">
      <c r="A1617" s="970"/>
      <c r="B1617" s="974"/>
      <c r="C1617" s="972"/>
      <c r="D1617" s="789"/>
      <c r="E1617" s="789"/>
      <c r="F1617" s="789"/>
    </row>
    <row r="1618" spans="1:6">
      <c r="A1618" s="970"/>
      <c r="B1618" s="974"/>
      <c r="C1618" s="972"/>
      <c r="D1618" s="789"/>
      <c r="E1618" s="789"/>
      <c r="F1618" s="789"/>
    </row>
    <row r="1619" spans="1:6">
      <c r="A1619" s="970"/>
      <c r="B1619" s="974"/>
      <c r="C1619" s="972"/>
      <c r="D1619" s="789"/>
      <c r="E1619" s="789"/>
      <c r="F1619" s="789"/>
    </row>
    <row r="1620" spans="1:6">
      <c r="A1620" s="970"/>
      <c r="B1620" s="974"/>
      <c r="C1620" s="972"/>
      <c r="D1620" s="789"/>
      <c r="E1620" s="789"/>
      <c r="F1620" s="789"/>
    </row>
    <row r="1621" spans="1:6">
      <c r="A1621" s="970"/>
      <c r="B1621" s="974"/>
      <c r="C1621" s="972"/>
      <c r="D1621" s="789"/>
      <c r="E1621" s="789"/>
      <c r="F1621" s="789"/>
    </row>
    <row r="1622" spans="1:6">
      <c r="A1622" s="970"/>
      <c r="B1622" s="974"/>
      <c r="C1622" s="972"/>
      <c r="D1622" s="789"/>
      <c r="E1622" s="789"/>
      <c r="F1622" s="789"/>
    </row>
    <row r="1623" spans="1:6">
      <c r="A1623" s="970"/>
      <c r="B1623" s="974"/>
      <c r="C1623" s="972"/>
      <c r="D1623" s="789"/>
      <c r="E1623" s="789"/>
      <c r="F1623" s="789"/>
    </row>
    <row r="1624" spans="1:6">
      <c r="A1624" s="970"/>
      <c r="B1624" s="974"/>
      <c r="C1624" s="972"/>
      <c r="D1624" s="789"/>
      <c r="E1624" s="789"/>
      <c r="F1624" s="789"/>
    </row>
    <row r="1625" spans="1:6">
      <c r="A1625" s="970"/>
      <c r="B1625" s="974"/>
      <c r="C1625" s="972"/>
      <c r="D1625" s="789"/>
      <c r="E1625" s="789"/>
      <c r="F1625" s="789"/>
    </row>
    <row r="1626" spans="1:6">
      <c r="A1626" s="970"/>
      <c r="B1626" s="974"/>
      <c r="C1626" s="972"/>
      <c r="D1626" s="789"/>
      <c r="E1626" s="789"/>
      <c r="F1626" s="789"/>
    </row>
    <row r="1627" spans="1:6">
      <c r="A1627" s="970"/>
      <c r="B1627" s="974"/>
      <c r="C1627" s="972"/>
      <c r="D1627" s="789"/>
      <c r="E1627" s="789"/>
      <c r="F1627" s="789"/>
    </row>
    <row r="1628" spans="1:6">
      <c r="A1628" s="970"/>
      <c r="B1628" s="974"/>
      <c r="C1628" s="972"/>
      <c r="D1628" s="789"/>
      <c r="E1628" s="789"/>
      <c r="F1628" s="789"/>
    </row>
    <row r="1629" spans="1:6">
      <c r="A1629" s="970"/>
      <c r="B1629" s="974"/>
      <c r="C1629" s="972"/>
      <c r="D1629" s="789"/>
      <c r="E1629" s="789"/>
      <c r="F1629" s="789"/>
    </row>
    <row r="1630" spans="1:6">
      <c r="A1630" s="970"/>
      <c r="B1630" s="974"/>
      <c r="C1630" s="972"/>
      <c r="D1630" s="789"/>
      <c r="E1630" s="789"/>
      <c r="F1630" s="789"/>
    </row>
    <row r="1631" spans="1:6">
      <c r="A1631" s="970"/>
      <c r="B1631" s="974"/>
      <c r="C1631" s="972"/>
      <c r="D1631" s="789"/>
      <c r="E1631" s="789"/>
      <c r="F1631" s="789"/>
    </row>
    <row r="1632" spans="1:6">
      <c r="A1632" s="970"/>
      <c r="B1632" s="974"/>
      <c r="C1632" s="972"/>
      <c r="D1632" s="789"/>
      <c r="E1632" s="789"/>
      <c r="F1632" s="789"/>
    </row>
    <row r="1633" spans="1:6">
      <c r="A1633" s="970"/>
      <c r="B1633" s="974"/>
      <c r="C1633" s="972"/>
      <c r="D1633" s="789"/>
      <c r="E1633" s="789"/>
      <c r="F1633" s="789"/>
    </row>
    <row r="1634" spans="1:6">
      <c r="A1634" s="970"/>
      <c r="B1634" s="974"/>
      <c r="C1634" s="972"/>
      <c r="D1634" s="789"/>
      <c r="E1634" s="789"/>
      <c r="F1634" s="789"/>
    </row>
    <row r="1635" spans="1:6">
      <c r="A1635" s="970"/>
      <c r="B1635" s="974"/>
      <c r="C1635" s="972"/>
      <c r="D1635" s="789"/>
      <c r="E1635" s="789"/>
      <c r="F1635" s="789"/>
    </row>
    <row r="1636" spans="1:6">
      <c r="A1636" s="970"/>
      <c r="B1636" s="974"/>
      <c r="C1636" s="972"/>
      <c r="D1636" s="789"/>
      <c r="E1636" s="789"/>
      <c r="F1636" s="789"/>
    </row>
    <row r="1637" spans="1:6">
      <c r="A1637" s="970"/>
      <c r="B1637" s="974"/>
      <c r="C1637" s="972"/>
      <c r="D1637" s="789"/>
      <c r="E1637" s="789"/>
      <c r="F1637" s="789"/>
    </row>
    <row r="1638" spans="1:6">
      <c r="A1638" s="970"/>
      <c r="B1638" s="974"/>
      <c r="C1638" s="972"/>
      <c r="D1638" s="789"/>
      <c r="E1638" s="789"/>
      <c r="F1638" s="789"/>
    </row>
    <row r="1639" spans="1:6">
      <c r="A1639" s="970"/>
      <c r="B1639" s="974"/>
      <c r="C1639" s="972"/>
      <c r="D1639" s="789"/>
      <c r="E1639" s="789"/>
      <c r="F1639" s="789"/>
    </row>
    <row r="1640" spans="1:6">
      <c r="A1640" s="970"/>
      <c r="B1640" s="974"/>
      <c r="C1640" s="972"/>
      <c r="D1640" s="789"/>
      <c r="E1640" s="789"/>
      <c r="F1640" s="789"/>
    </row>
    <row r="1641" spans="1:6">
      <c r="A1641" s="970"/>
      <c r="B1641" s="974"/>
      <c r="C1641" s="972"/>
      <c r="D1641" s="789"/>
      <c r="E1641" s="789"/>
      <c r="F1641" s="789"/>
    </row>
    <row r="1642" spans="1:6">
      <c r="A1642" s="970"/>
      <c r="B1642" s="974"/>
      <c r="C1642" s="972"/>
      <c r="D1642" s="789"/>
      <c r="E1642" s="789"/>
      <c r="F1642" s="789"/>
    </row>
    <row r="1643" spans="1:6">
      <c r="A1643" s="970"/>
      <c r="B1643" s="974"/>
      <c r="C1643" s="972"/>
      <c r="D1643" s="789"/>
      <c r="E1643" s="789"/>
      <c r="F1643" s="789"/>
    </row>
    <row r="1644" spans="1:6">
      <c r="A1644" s="970"/>
      <c r="B1644" s="974"/>
      <c r="C1644" s="972"/>
      <c r="D1644" s="789"/>
      <c r="E1644" s="789"/>
      <c r="F1644" s="789"/>
    </row>
    <row r="1645" spans="1:6">
      <c r="A1645" s="970"/>
      <c r="B1645" s="974"/>
      <c r="C1645" s="972"/>
      <c r="D1645" s="789"/>
      <c r="E1645" s="789"/>
      <c r="F1645" s="789"/>
    </row>
    <row r="1646" spans="1:6">
      <c r="A1646" s="970"/>
      <c r="B1646" s="974"/>
      <c r="C1646" s="972"/>
      <c r="D1646" s="789"/>
      <c r="E1646" s="789"/>
      <c r="F1646" s="789"/>
    </row>
    <row r="1647" spans="1:6">
      <c r="A1647" s="970"/>
      <c r="B1647" s="974"/>
      <c r="C1647" s="972"/>
      <c r="D1647" s="789"/>
      <c r="E1647" s="789"/>
      <c r="F1647" s="789"/>
    </row>
    <row r="1648" spans="1:6">
      <c r="A1648" s="970"/>
      <c r="B1648" s="974"/>
      <c r="C1648" s="972"/>
      <c r="D1648" s="789"/>
      <c r="E1648" s="789"/>
      <c r="F1648" s="789"/>
    </row>
    <row r="1649" spans="1:6">
      <c r="A1649" s="970"/>
      <c r="B1649" s="974"/>
      <c r="C1649" s="972"/>
      <c r="D1649" s="789"/>
      <c r="E1649" s="789"/>
      <c r="F1649" s="789"/>
    </row>
    <row r="1650" spans="1:6">
      <c r="A1650" s="970"/>
      <c r="B1650" s="974"/>
      <c r="C1650" s="972"/>
      <c r="D1650" s="789"/>
      <c r="E1650" s="789"/>
      <c r="F1650" s="789"/>
    </row>
    <row r="1651" spans="1:6">
      <c r="A1651" s="970"/>
      <c r="B1651" s="974"/>
      <c r="C1651" s="972"/>
      <c r="D1651" s="789"/>
      <c r="E1651" s="789"/>
      <c r="F1651" s="789"/>
    </row>
    <row r="1652" spans="1:6">
      <c r="A1652" s="970"/>
      <c r="B1652" s="974"/>
      <c r="C1652" s="972"/>
      <c r="D1652" s="789"/>
      <c r="E1652" s="789"/>
      <c r="F1652" s="789"/>
    </row>
    <row r="1653" spans="1:6">
      <c r="A1653" s="970"/>
      <c r="B1653" s="974"/>
      <c r="C1653" s="972"/>
      <c r="D1653" s="789"/>
      <c r="E1653" s="789"/>
      <c r="F1653" s="789"/>
    </row>
    <row r="1654" spans="1:6">
      <c r="A1654" s="970"/>
      <c r="B1654" s="974"/>
      <c r="C1654" s="972"/>
      <c r="D1654" s="789"/>
      <c r="E1654" s="789"/>
      <c r="F1654" s="789"/>
    </row>
    <row r="1655" spans="1:6">
      <c r="A1655" s="970"/>
      <c r="B1655" s="974"/>
      <c r="C1655" s="972"/>
      <c r="D1655" s="789"/>
      <c r="E1655" s="789"/>
      <c r="F1655" s="789"/>
    </row>
    <row r="1656" spans="1:6">
      <c r="A1656" s="970"/>
      <c r="B1656" s="974"/>
      <c r="C1656" s="972"/>
      <c r="D1656" s="789"/>
      <c r="E1656" s="789"/>
      <c r="F1656" s="789"/>
    </row>
    <row r="1657" spans="1:6">
      <c r="A1657" s="970"/>
      <c r="B1657" s="974"/>
      <c r="C1657" s="972"/>
      <c r="D1657" s="789"/>
      <c r="E1657" s="789"/>
      <c r="F1657" s="789"/>
    </row>
    <row r="1658" spans="1:6">
      <c r="A1658" s="970"/>
      <c r="B1658" s="974"/>
      <c r="C1658" s="972"/>
      <c r="D1658" s="789"/>
      <c r="E1658" s="789"/>
      <c r="F1658" s="789"/>
    </row>
    <row r="1659" spans="1:6">
      <c r="A1659" s="970"/>
      <c r="B1659" s="974"/>
      <c r="C1659" s="972"/>
      <c r="D1659" s="789"/>
      <c r="E1659" s="789"/>
      <c r="F1659" s="789"/>
    </row>
    <row r="1660" spans="1:6">
      <c r="A1660" s="970"/>
      <c r="B1660" s="974"/>
      <c r="C1660" s="972"/>
      <c r="D1660" s="789"/>
      <c r="E1660" s="789"/>
      <c r="F1660" s="789"/>
    </row>
    <row r="1661" spans="1:6">
      <c r="A1661" s="970"/>
      <c r="B1661" s="974"/>
      <c r="C1661" s="972"/>
      <c r="D1661" s="789"/>
      <c r="E1661" s="789"/>
      <c r="F1661" s="789"/>
    </row>
    <row r="1662" spans="1:6">
      <c r="A1662" s="970"/>
      <c r="B1662" s="974"/>
      <c r="C1662" s="972"/>
      <c r="D1662" s="789"/>
      <c r="E1662" s="789"/>
      <c r="F1662" s="789"/>
    </row>
    <row r="1663" spans="1:6">
      <c r="A1663" s="970"/>
      <c r="B1663" s="974"/>
      <c r="C1663" s="972"/>
      <c r="D1663" s="789"/>
      <c r="E1663" s="789"/>
      <c r="F1663" s="789"/>
    </row>
    <row r="1664" spans="1:6">
      <c r="A1664" s="970"/>
      <c r="B1664" s="974"/>
      <c r="C1664" s="972"/>
      <c r="D1664" s="789"/>
      <c r="E1664" s="789"/>
      <c r="F1664" s="789"/>
    </row>
    <row r="1665" spans="1:6">
      <c r="A1665" s="970"/>
      <c r="B1665" s="974"/>
      <c r="C1665" s="972"/>
      <c r="D1665" s="789"/>
      <c r="E1665" s="789"/>
      <c r="F1665" s="789"/>
    </row>
    <row r="1666" spans="1:6">
      <c r="A1666" s="970"/>
      <c r="B1666" s="974"/>
      <c r="C1666" s="972"/>
      <c r="D1666" s="789"/>
      <c r="E1666" s="789"/>
      <c r="F1666" s="789"/>
    </row>
    <row r="1667" spans="1:6">
      <c r="A1667" s="970"/>
      <c r="B1667" s="974"/>
      <c r="C1667" s="972"/>
      <c r="D1667" s="789"/>
      <c r="E1667" s="789"/>
      <c r="F1667" s="789"/>
    </row>
    <row r="1668" spans="1:6">
      <c r="A1668" s="970"/>
      <c r="B1668" s="974"/>
      <c r="C1668" s="972"/>
      <c r="D1668" s="789"/>
      <c r="E1668" s="789"/>
      <c r="F1668" s="789"/>
    </row>
    <row r="1669" spans="1:6">
      <c r="A1669" s="970"/>
      <c r="B1669" s="974"/>
      <c r="C1669" s="972"/>
      <c r="D1669" s="789"/>
      <c r="E1669" s="789"/>
      <c r="F1669" s="789"/>
    </row>
    <row r="1670" spans="1:6">
      <c r="A1670" s="970"/>
      <c r="B1670" s="974"/>
      <c r="C1670" s="972"/>
      <c r="D1670" s="789"/>
      <c r="E1670" s="789"/>
      <c r="F1670" s="789"/>
    </row>
    <row r="1671" spans="1:6">
      <c r="A1671" s="970"/>
      <c r="B1671" s="974"/>
      <c r="C1671" s="972"/>
      <c r="D1671" s="789"/>
      <c r="E1671" s="789"/>
      <c r="F1671" s="789"/>
    </row>
    <row r="1672" spans="1:6">
      <c r="A1672" s="970"/>
      <c r="B1672" s="974"/>
      <c r="C1672" s="972"/>
      <c r="D1672" s="789"/>
      <c r="E1672" s="789"/>
      <c r="F1672" s="789"/>
    </row>
    <row r="1673" spans="1:6">
      <c r="A1673" s="970"/>
      <c r="B1673" s="974"/>
      <c r="C1673" s="972"/>
      <c r="D1673" s="789"/>
      <c r="E1673" s="789"/>
      <c r="F1673" s="789"/>
    </row>
    <row r="1674" spans="1:6">
      <c r="A1674" s="970"/>
      <c r="B1674" s="974"/>
      <c r="C1674" s="972"/>
      <c r="D1674" s="789"/>
      <c r="E1674" s="789"/>
      <c r="F1674" s="789"/>
    </row>
    <row r="1675" spans="1:6">
      <c r="A1675" s="970"/>
      <c r="B1675" s="974"/>
      <c r="C1675" s="972"/>
      <c r="D1675" s="789"/>
      <c r="E1675" s="789"/>
      <c r="F1675" s="789"/>
    </row>
    <row r="1676" spans="1:6">
      <c r="A1676" s="970"/>
      <c r="B1676" s="974"/>
      <c r="C1676" s="972"/>
      <c r="D1676" s="789"/>
      <c r="E1676" s="789"/>
      <c r="F1676" s="789"/>
    </row>
    <row r="1677" spans="1:6">
      <c r="A1677" s="970"/>
      <c r="B1677" s="974"/>
      <c r="C1677" s="972"/>
      <c r="D1677" s="789"/>
      <c r="E1677" s="789"/>
      <c r="F1677" s="789"/>
    </row>
    <row r="1678" spans="1:6">
      <c r="A1678" s="970"/>
      <c r="B1678" s="974"/>
      <c r="C1678" s="972"/>
      <c r="D1678" s="789"/>
      <c r="E1678" s="789"/>
      <c r="F1678" s="789"/>
    </row>
    <row r="1679" spans="1:6">
      <c r="A1679" s="970"/>
      <c r="B1679" s="974"/>
      <c r="C1679" s="972"/>
      <c r="D1679" s="789"/>
      <c r="E1679" s="789"/>
      <c r="F1679" s="789"/>
    </row>
    <row r="1680" spans="1:6">
      <c r="A1680" s="970"/>
      <c r="B1680" s="974"/>
      <c r="C1680" s="972"/>
      <c r="D1680" s="789"/>
      <c r="E1680" s="789"/>
      <c r="F1680" s="789"/>
    </row>
    <row r="1681" spans="1:6">
      <c r="A1681" s="970"/>
      <c r="B1681" s="974"/>
      <c r="C1681" s="972"/>
      <c r="D1681" s="789"/>
      <c r="E1681" s="789"/>
      <c r="F1681" s="789"/>
    </row>
    <row r="1682" spans="1:6">
      <c r="A1682" s="970"/>
      <c r="B1682" s="974"/>
      <c r="C1682" s="972"/>
      <c r="D1682" s="789"/>
      <c r="E1682" s="789"/>
      <c r="F1682" s="789"/>
    </row>
    <row r="1683" spans="1:6">
      <c r="A1683" s="970"/>
      <c r="B1683" s="974"/>
      <c r="C1683" s="972"/>
      <c r="D1683" s="789"/>
      <c r="E1683" s="789"/>
      <c r="F1683" s="789"/>
    </row>
    <row r="1684" spans="1:6">
      <c r="A1684" s="970"/>
      <c r="B1684" s="974"/>
      <c r="C1684" s="972"/>
      <c r="D1684" s="789"/>
      <c r="E1684" s="789"/>
      <c r="F1684" s="789"/>
    </row>
    <row r="1685" spans="1:6">
      <c r="A1685" s="970"/>
      <c r="B1685" s="974"/>
      <c r="C1685" s="972"/>
      <c r="D1685" s="789"/>
      <c r="E1685" s="789"/>
      <c r="F1685" s="789"/>
    </row>
    <row r="1686" spans="1:6">
      <c r="A1686" s="970"/>
      <c r="B1686" s="974"/>
      <c r="C1686" s="972"/>
      <c r="D1686" s="789"/>
      <c r="E1686" s="789"/>
      <c r="F1686" s="789"/>
    </row>
    <row r="1687" spans="1:6">
      <c r="A1687" s="970"/>
      <c r="B1687" s="974"/>
      <c r="C1687" s="972"/>
      <c r="D1687" s="789"/>
      <c r="E1687" s="789"/>
      <c r="F1687" s="789"/>
    </row>
    <row r="1688" spans="1:6">
      <c r="A1688" s="970"/>
      <c r="B1688" s="974"/>
      <c r="C1688" s="972"/>
      <c r="D1688" s="789"/>
      <c r="E1688" s="789"/>
      <c r="F1688" s="789"/>
    </row>
    <row r="1689" spans="1:6">
      <c r="A1689" s="970"/>
      <c r="B1689" s="974"/>
      <c r="C1689" s="972"/>
      <c r="D1689" s="789"/>
      <c r="E1689" s="789"/>
      <c r="F1689" s="789"/>
    </row>
    <row r="1690" spans="1:6">
      <c r="A1690" s="970"/>
      <c r="B1690" s="974"/>
      <c r="C1690" s="972"/>
      <c r="D1690" s="789"/>
      <c r="E1690" s="789"/>
      <c r="F1690" s="789"/>
    </row>
    <row r="1691" spans="1:6">
      <c r="A1691" s="970"/>
      <c r="B1691" s="974"/>
      <c r="C1691" s="972"/>
      <c r="D1691" s="789"/>
      <c r="E1691" s="789"/>
      <c r="F1691" s="789"/>
    </row>
    <row r="1692" spans="1:6">
      <c r="A1692" s="970"/>
      <c r="B1692" s="974"/>
      <c r="C1692" s="972"/>
      <c r="D1692" s="789"/>
      <c r="E1692" s="789"/>
      <c r="F1692" s="789"/>
    </row>
    <row r="1693" spans="1:6">
      <c r="A1693" s="970"/>
      <c r="B1693" s="974"/>
      <c r="C1693" s="972"/>
      <c r="D1693" s="789"/>
      <c r="E1693" s="789"/>
      <c r="F1693" s="789"/>
    </row>
    <row r="1694" spans="1:6">
      <c r="A1694" s="970"/>
      <c r="B1694" s="974"/>
      <c r="C1694" s="972"/>
      <c r="D1694" s="789"/>
      <c r="E1694" s="789"/>
      <c r="F1694" s="789"/>
    </row>
    <row r="1695" spans="1:6">
      <c r="A1695" s="970"/>
      <c r="B1695" s="974"/>
      <c r="C1695" s="972"/>
      <c r="D1695" s="789"/>
      <c r="E1695" s="789"/>
      <c r="F1695" s="789"/>
    </row>
    <row r="1696" spans="1:6">
      <c r="A1696" s="970"/>
      <c r="B1696" s="974"/>
      <c r="C1696" s="972"/>
      <c r="D1696" s="789"/>
      <c r="E1696" s="789"/>
      <c r="F1696" s="789"/>
    </row>
    <row r="1697" spans="1:6">
      <c r="A1697" s="970"/>
      <c r="B1697" s="974"/>
      <c r="C1697" s="972"/>
      <c r="D1697" s="789"/>
      <c r="E1697" s="789"/>
      <c r="F1697" s="789"/>
    </row>
    <row r="1698" spans="1:6">
      <c r="A1698" s="970"/>
      <c r="B1698" s="974"/>
      <c r="C1698" s="972"/>
      <c r="D1698" s="789"/>
      <c r="E1698" s="789"/>
      <c r="F1698" s="789"/>
    </row>
    <row r="1699" spans="1:6">
      <c r="A1699" s="970"/>
      <c r="B1699" s="974"/>
      <c r="C1699" s="972"/>
      <c r="D1699" s="789"/>
      <c r="E1699" s="789"/>
      <c r="F1699" s="789"/>
    </row>
    <row r="1700" spans="1:6">
      <c r="A1700" s="970"/>
      <c r="B1700" s="974"/>
      <c r="C1700" s="972"/>
      <c r="D1700" s="789"/>
      <c r="E1700" s="789"/>
      <c r="F1700" s="789"/>
    </row>
    <row r="1701" spans="1:6">
      <c r="A1701" s="970"/>
      <c r="B1701" s="974"/>
      <c r="C1701" s="972"/>
      <c r="D1701" s="789"/>
      <c r="E1701" s="789"/>
      <c r="F1701" s="789"/>
    </row>
    <row r="1702" spans="1:6">
      <c r="A1702" s="970"/>
      <c r="B1702" s="974"/>
      <c r="C1702" s="972"/>
      <c r="D1702" s="789"/>
      <c r="E1702" s="789"/>
      <c r="F1702" s="789"/>
    </row>
    <row r="1703" spans="1:6">
      <c r="A1703" s="970"/>
      <c r="B1703" s="974"/>
      <c r="C1703" s="972"/>
      <c r="D1703" s="789"/>
      <c r="E1703" s="789"/>
      <c r="F1703" s="789"/>
    </row>
    <row r="1704" spans="1:6">
      <c r="A1704" s="970"/>
      <c r="B1704" s="974"/>
      <c r="C1704" s="972"/>
      <c r="D1704" s="789"/>
      <c r="E1704" s="789"/>
      <c r="F1704" s="789"/>
    </row>
    <row r="1705" spans="1:6">
      <c r="A1705" s="970"/>
      <c r="B1705" s="974"/>
      <c r="C1705" s="972"/>
      <c r="D1705" s="789"/>
      <c r="E1705" s="789"/>
      <c r="F1705" s="789"/>
    </row>
    <row r="1706" spans="1:6">
      <c r="A1706" s="970"/>
      <c r="B1706" s="974"/>
      <c r="C1706" s="972"/>
      <c r="D1706" s="789"/>
      <c r="E1706" s="789"/>
      <c r="F1706" s="789"/>
    </row>
    <row r="1707" spans="1:6">
      <c r="A1707" s="970"/>
      <c r="B1707" s="974"/>
      <c r="C1707" s="972"/>
      <c r="D1707" s="789"/>
      <c r="E1707" s="789"/>
      <c r="F1707" s="789"/>
    </row>
    <row r="1708" spans="1:6">
      <c r="A1708" s="970"/>
      <c r="B1708" s="974"/>
      <c r="C1708" s="972"/>
      <c r="D1708" s="789"/>
      <c r="E1708" s="789"/>
      <c r="F1708" s="789"/>
    </row>
    <row r="1709" spans="1:6">
      <c r="A1709" s="970"/>
      <c r="B1709" s="974"/>
      <c r="C1709" s="972"/>
      <c r="D1709" s="789"/>
      <c r="E1709" s="789"/>
      <c r="F1709" s="789"/>
    </row>
    <row r="1710" spans="1:6">
      <c r="A1710" s="970"/>
      <c r="B1710" s="974"/>
      <c r="C1710" s="972"/>
      <c r="D1710" s="789"/>
      <c r="E1710" s="789"/>
      <c r="F1710" s="789"/>
    </row>
    <row r="1711" spans="1:6">
      <c r="A1711" s="970"/>
      <c r="B1711" s="974"/>
      <c r="C1711" s="972"/>
      <c r="D1711" s="789"/>
      <c r="E1711" s="789"/>
      <c r="F1711" s="789"/>
    </row>
    <row r="1712" spans="1:6">
      <c r="A1712" s="970"/>
      <c r="B1712" s="974"/>
      <c r="C1712" s="972"/>
      <c r="D1712" s="789"/>
      <c r="E1712" s="789"/>
      <c r="F1712" s="789"/>
    </row>
    <row r="1713" spans="1:6">
      <c r="A1713" s="970"/>
      <c r="B1713" s="974"/>
      <c r="C1713" s="972"/>
      <c r="D1713" s="789"/>
      <c r="E1713" s="789"/>
      <c r="F1713" s="789"/>
    </row>
    <row r="1714" spans="1:6">
      <c r="A1714" s="970"/>
      <c r="B1714" s="974"/>
      <c r="C1714" s="972"/>
      <c r="D1714" s="789"/>
      <c r="E1714" s="789"/>
      <c r="F1714" s="789"/>
    </row>
    <row r="1715" spans="1:6">
      <c r="A1715" s="970"/>
      <c r="B1715" s="974"/>
      <c r="C1715" s="972"/>
      <c r="D1715" s="789"/>
      <c r="E1715" s="789"/>
      <c r="F1715" s="789"/>
    </row>
    <row r="1716" spans="1:6">
      <c r="A1716" s="970"/>
      <c r="B1716" s="974"/>
      <c r="C1716" s="972"/>
      <c r="D1716" s="789"/>
      <c r="E1716" s="789"/>
      <c r="F1716" s="789"/>
    </row>
    <row r="1717" spans="1:6">
      <c r="A1717" s="970"/>
      <c r="B1717" s="974"/>
      <c r="C1717" s="972"/>
      <c r="D1717" s="789"/>
      <c r="E1717" s="789"/>
      <c r="F1717" s="789"/>
    </row>
    <row r="1718" spans="1:6">
      <c r="A1718" s="970"/>
      <c r="B1718" s="974"/>
      <c r="C1718" s="972"/>
      <c r="D1718" s="789"/>
      <c r="E1718" s="789"/>
      <c r="F1718" s="789"/>
    </row>
    <row r="1719" spans="1:6">
      <c r="A1719" s="970"/>
      <c r="B1719" s="974"/>
      <c r="C1719" s="972"/>
      <c r="D1719" s="789"/>
      <c r="E1719" s="789"/>
      <c r="F1719" s="789"/>
    </row>
    <row r="1720" spans="1:6">
      <c r="A1720" s="970"/>
      <c r="B1720" s="974"/>
      <c r="C1720" s="972"/>
      <c r="D1720" s="789"/>
      <c r="E1720" s="789"/>
      <c r="F1720" s="789"/>
    </row>
    <row r="1721" spans="1:6">
      <c r="A1721" s="970"/>
      <c r="B1721" s="974"/>
      <c r="C1721" s="972"/>
      <c r="D1721" s="789"/>
      <c r="E1721" s="789"/>
      <c r="F1721" s="789"/>
    </row>
    <row r="1722" spans="1:6">
      <c r="A1722" s="970"/>
      <c r="B1722" s="974"/>
      <c r="C1722" s="972"/>
      <c r="D1722" s="789"/>
      <c r="E1722" s="789"/>
      <c r="F1722" s="789"/>
    </row>
    <row r="1723" spans="1:6">
      <c r="A1723" s="970"/>
      <c r="B1723" s="974"/>
      <c r="C1723" s="972"/>
      <c r="D1723" s="789"/>
      <c r="E1723" s="789"/>
      <c r="F1723" s="789"/>
    </row>
    <row r="1724" spans="1:6">
      <c r="A1724" s="970"/>
      <c r="B1724" s="974"/>
      <c r="C1724" s="972"/>
      <c r="D1724" s="789"/>
      <c r="E1724" s="789"/>
      <c r="F1724" s="789"/>
    </row>
    <row r="1725" spans="1:6">
      <c r="A1725" s="970"/>
      <c r="B1725" s="974"/>
      <c r="C1725" s="972"/>
      <c r="D1725" s="789"/>
      <c r="E1725" s="789"/>
      <c r="F1725" s="789"/>
    </row>
    <row r="1726" spans="1:6">
      <c r="A1726" s="970"/>
      <c r="B1726" s="974"/>
      <c r="C1726" s="972"/>
      <c r="D1726" s="789"/>
      <c r="E1726" s="789"/>
      <c r="F1726" s="789"/>
    </row>
    <row r="1727" spans="1:6">
      <c r="A1727" s="970"/>
      <c r="B1727" s="974"/>
      <c r="C1727" s="972"/>
      <c r="D1727" s="789"/>
      <c r="E1727" s="789"/>
      <c r="F1727" s="789"/>
    </row>
    <row r="1728" spans="1:6">
      <c r="A1728" s="970"/>
      <c r="B1728" s="974"/>
      <c r="C1728" s="972"/>
      <c r="D1728" s="789"/>
      <c r="E1728" s="789"/>
      <c r="F1728" s="789"/>
    </row>
    <row r="1729" spans="1:6">
      <c r="A1729" s="970"/>
      <c r="B1729" s="974"/>
      <c r="C1729" s="972"/>
      <c r="D1729" s="789"/>
      <c r="E1729" s="789"/>
      <c r="F1729" s="789"/>
    </row>
    <row r="1730" spans="1:6">
      <c r="A1730" s="970"/>
      <c r="B1730" s="974"/>
      <c r="C1730" s="972"/>
      <c r="D1730" s="789"/>
      <c r="E1730" s="789"/>
      <c r="F1730" s="789"/>
    </row>
    <row r="1731" spans="1:6">
      <c r="A1731" s="970"/>
      <c r="B1731" s="974"/>
      <c r="C1731" s="972"/>
      <c r="D1731" s="789"/>
      <c r="E1731" s="789"/>
      <c r="F1731" s="789"/>
    </row>
    <row r="1732" spans="1:6">
      <c r="A1732" s="970"/>
      <c r="B1732" s="974"/>
      <c r="C1732" s="972"/>
      <c r="D1732" s="789"/>
      <c r="E1732" s="789"/>
      <c r="F1732" s="789"/>
    </row>
    <row r="1733" spans="1:6">
      <c r="A1733" s="970"/>
      <c r="B1733" s="974"/>
      <c r="C1733" s="972"/>
      <c r="D1733" s="789"/>
      <c r="E1733" s="789"/>
      <c r="F1733" s="789"/>
    </row>
    <row r="1734" spans="1:6">
      <c r="A1734" s="970"/>
      <c r="B1734" s="974"/>
      <c r="C1734" s="972"/>
      <c r="D1734" s="789"/>
      <c r="E1734" s="789"/>
      <c r="F1734" s="789"/>
    </row>
    <row r="1735" spans="1:6">
      <c r="A1735" s="970"/>
      <c r="B1735" s="974"/>
      <c r="C1735" s="972"/>
      <c r="D1735" s="789"/>
      <c r="E1735" s="789"/>
      <c r="F1735" s="789"/>
    </row>
    <row r="1736" spans="1:6">
      <c r="A1736" s="970"/>
      <c r="B1736" s="974"/>
      <c r="C1736" s="972"/>
      <c r="D1736" s="789"/>
      <c r="E1736" s="789"/>
      <c r="F1736" s="789"/>
    </row>
    <row r="1737" spans="1:6">
      <c r="A1737" s="970"/>
      <c r="B1737" s="974"/>
      <c r="C1737" s="972"/>
      <c r="D1737" s="789"/>
      <c r="E1737" s="789"/>
      <c r="F1737" s="789"/>
    </row>
    <row r="1738" spans="1:6">
      <c r="A1738" s="970"/>
      <c r="B1738" s="974"/>
      <c r="C1738" s="972"/>
      <c r="D1738" s="789"/>
      <c r="E1738" s="789"/>
      <c r="F1738" s="789"/>
    </row>
    <row r="1739" spans="1:6">
      <c r="A1739" s="970"/>
      <c r="B1739" s="974"/>
      <c r="C1739" s="972"/>
      <c r="D1739" s="789"/>
      <c r="E1739" s="789"/>
      <c r="F1739" s="789"/>
    </row>
    <row r="1740" spans="1:6">
      <c r="A1740" s="970"/>
      <c r="B1740" s="974"/>
      <c r="C1740" s="972"/>
      <c r="D1740" s="789"/>
      <c r="E1740" s="789"/>
      <c r="F1740" s="789"/>
    </row>
    <row r="1741" spans="1:6">
      <c r="A1741" s="970"/>
      <c r="B1741" s="974"/>
      <c r="C1741" s="972"/>
      <c r="D1741" s="789"/>
      <c r="E1741" s="789"/>
      <c r="F1741" s="789"/>
    </row>
    <row r="1742" spans="1:6">
      <c r="A1742" s="970"/>
      <c r="B1742" s="974"/>
      <c r="C1742" s="972"/>
      <c r="D1742" s="789"/>
      <c r="E1742" s="789"/>
      <c r="F1742" s="789"/>
    </row>
    <row r="1743" spans="1:6">
      <c r="A1743" s="970"/>
      <c r="B1743" s="974"/>
      <c r="C1743" s="972"/>
      <c r="D1743" s="789"/>
      <c r="E1743" s="789"/>
      <c r="F1743" s="789"/>
    </row>
    <row r="1744" spans="1:6">
      <c r="A1744" s="970"/>
      <c r="B1744" s="974"/>
      <c r="C1744" s="972"/>
      <c r="D1744" s="789"/>
      <c r="E1744" s="789"/>
      <c r="F1744" s="789"/>
    </row>
    <row r="1745" spans="1:6">
      <c r="A1745" s="970"/>
      <c r="B1745" s="974"/>
      <c r="C1745" s="972"/>
      <c r="D1745" s="789"/>
      <c r="E1745" s="789"/>
      <c r="F1745" s="789"/>
    </row>
    <row r="1746" spans="1:6">
      <c r="A1746" s="970"/>
      <c r="B1746" s="974"/>
      <c r="C1746" s="972"/>
      <c r="D1746" s="789"/>
      <c r="E1746" s="789"/>
      <c r="F1746" s="789"/>
    </row>
    <row r="1747" spans="1:6">
      <c r="A1747" s="970"/>
      <c r="B1747" s="974"/>
      <c r="C1747" s="972"/>
      <c r="D1747" s="789"/>
      <c r="E1747" s="789"/>
      <c r="F1747" s="789"/>
    </row>
    <row r="1748" spans="1:6">
      <c r="A1748" s="970"/>
      <c r="B1748" s="974"/>
      <c r="C1748" s="972"/>
      <c r="D1748" s="789"/>
      <c r="E1748" s="789"/>
      <c r="F1748" s="789"/>
    </row>
    <row r="1749" spans="1:6">
      <c r="A1749" s="970"/>
      <c r="B1749" s="974"/>
      <c r="C1749" s="972"/>
      <c r="D1749" s="789"/>
      <c r="E1749" s="789"/>
      <c r="F1749" s="789"/>
    </row>
    <row r="1750" spans="1:6">
      <c r="A1750" s="970"/>
      <c r="B1750" s="974"/>
      <c r="C1750" s="972"/>
      <c r="D1750" s="789"/>
      <c r="E1750" s="789"/>
      <c r="F1750" s="789"/>
    </row>
    <row r="1751" spans="1:6">
      <c r="A1751" s="970"/>
      <c r="B1751" s="974"/>
      <c r="C1751" s="972"/>
      <c r="D1751" s="789"/>
      <c r="E1751" s="789"/>
      <c r="F1751" s="789"/>
    </row>
    <row r="1752" spans="1:6">
      <c r="A1752" s="970"/>
      <c r="B1752" s="974"/>
      <c r="C1752" s="972"/>
      <c r="D1752" s="789"/>
      <c r="E1752" s="789"/>
      <c r="F1752" s="789"/>
    </row>
    <row r="1753" spans="1:6">
      <c r="A1753" s="970"/>
      <c r="B1753" s="974"/>
      <c r="C1753" s="972"/>
      <c r="D1753" s="789"/>
      <c r="E1753" s="789"/>
      <c r="F1753" s="789"/>
    </row>
    <row r="1754" spans="1:6">
      <c r="A1754" s="970"/>
      <c r="B1754" s="974"/>
      <c r="C1754" s="972"/>
      <c r="D1754" s="789"/>
      <c r="E1754" s="789"/>
      <c r="F1754" s="789"/>
    </row>
    <row r="1755" spans="1:6">
      <c r="A1755" s="970"/>
      <c r="B1755" s="974"/>
      <c r="C1755" s="972"/>
      <c r="D1755" s="789"/>
      <c r="E1755" s="789"/>
      <c r="F1755" s="789"/>
    </row>
    <row r="1756" spans="1:6">
      <c r="A1756" s="970"/>
      <c r="B1756" s="974"/>
      <c r="C1756" s="972"/>
      <c r="D1756" s="789"/>
      <c r="E1756" s="789"/>
      <c r="F1756" s="789"/>
    </row>
    <row r="1757" spans="1:6">
      <c r="A1757" s="970"/>
      <c r="B1757" s="974"/>
      <c r="C1757" s="972"/>
      <c r="D1757" s="789"/>
      <c r="E1757" s="789"/>
      <c r="F1757" s="789"/>
    </row>
    <row r="1758" spans="1:6">
      <c r="A1758" s="970"/>
      <c r="B1758" s="974"/>
      <c r="C1758" s="972"/>
      <c r="D1758" s="789"/>
      <c r="E1758" s="789"/>
      <c r="F1758" s="789"/>
    </row>
    <row r="1759" spans="1:6">
      <c r="A1759" s="970"/>
      <c r="B1759" s="974"/>
      <c r="C1759" s="972"/>
      <c r="D1759" s="789"/>
      <c r="E1759" s="789"/>
      <c r="F1759" s="789"/>
    </row>
    <row r="1760" spans="1:6">
      <c r="A1760" s="970"/>
      <c r="B1760" s="974"/>
      <c r="C1760" s="972"/>
      <c r="D1760" s="789"/>
      <c r="E1760" s="789"/>
      <c r="F1760" s="789"/>
    </row>
    <row r="1761" spans="1:6">
      <c r="A1761" s="970"/>
      <c r="B1761" s="974"/>
      <c r="C1761" s="972"/>
      <c r="D1761" s="789"/>
      <c r="E1761" s="789"/>
      <c r="F1761" s="789"/>
    </row>
    <row r="1762" spans="1:6">
      <c r="A1762" s="970"/>
      <c r="B1762" s="974"/>
      <c r="C1762" s="972"/>
      <c r="D1762" s="789"/>
      <c r="E1762" s="789"/>
      <c r="F1762" s="789"/>
    </row>
    <row r="1763" spans="1:6">
      <c r="A1763" s="970"/>
      <c r="B1763" s="974"/>
      <c r="C1763" s="972"/>
      <c r="D1763" s="789"/>
      <c r="E1763" s="789"/>
      <c r="F1763" s="789"/>
    </row>
    <row r="1764" spans="1:6">
      <c r="A1764" s="970"/>
      <c r="B1764" s="974"/>
      <c r="C1764" s="972"/>
      <c r="D1764" s="789"/>
      <c r="E1764" s="789"/>
      <c r="F1764" s="789"/>
    </row>
    <row r="1765" spans="1:6">
      <c r="A1765" s="970"/>
      <c r="B1765" s="974"/>
      <c r="C1765" s="972"/>
      <c r="D1765" s="789"/>
      <c r="E1765" s="789"/>
      <c r="F1765" s="789"/>
    </row>
    <row r="1766" spans="1:6">
      <c r="A1766" s="970"/>
      <c r="B1766" s="974"/>
      <c r="C1766" s="972"/>
      <c r="D1766" s="789"/>
      <c r="E1766" s="789"/>
      <c r="F1766" s="789"/>
    </row>
    <row r="1767" spans="1:6">
      <c r="A1767" s="970"/>
      <c r="B1767" s="974"/>
      <c r="C1767" s="972"/>
      <c r="D1767" s="789"/>
      <c r="E1767" s="789"/>
      <c r="F1767" s="789"/>
    </row>
    <row r="1768" spans="1:6">
      <c r="A1768" s="970"/>
      <c r="B1768" s="974"/>
      <c r="C1768" s="972"/>
      <c r="D1768" s="789"/>
      <c r="E1768" s="789"/>
      <c r="F1768" s="789"/>
    </row>
    <row r="1769" spans="1:6">
      <c r="A1769" s="970"/>
      <c r="B1769" s="974"/>
      <c r="C1769" s="972"/>
      <c r="D1769" s="789"/>
      <c r="E1769" s="789"/>
      <c r="F1769" s="789"/>
    </row>
    <row r="1770" spans="1:6">
      <c r="A1770" s="970"/>
      <c r="B1770" s="974"/>
      <c r="C1770" s="972"/>
      <c r="D1770" s="789"/>
      <c r="E1770" s="789"/>
      <c r="F1770" s="789"/>
    </row>
    <row r="1771" spans="1:6">
      <c r="A1771" s="970"/>
      <c r="B1771" s="974"/>
      <c r="C1771" s="972"/>
      <c r="D1771" s="789"/>
      <c r="E1771" s="789"/>
      <c r="F1771" s="789"/>
    </row>
    <row r="1772" spans="1:6">
      <c r="A1772" s="970"/>
      <c r="B1772" s="974"/>
      <c r="C1772" s="972"/>
      <c r="D1772" s="789"/>
      <c r="E1772" s="789"/>
      <c r="F1772" s="789"/>
    </row>
    <row r="1773" spans="1:6">
      <c r="A1773" s="970"/>
      <c r="B1773" s="974"/>
      <c r="C1773" s="972"/>
      <c r="D1773" s="789"/>
      <c r="E1773" s="789"/>
      <c r="F1773" s="789"/>
    </row>
    <row r="1774" spans="1:6">
      <c r="A1774" s="970"/>
      <c r="B1774" s="974"/>
      <c r="C1774" s="972"/>
      <c r="D1774" s="789"/>
      <c r="E1774" s="789"/>
      <c r="F1774" s="789"/>
    </row>
    <row r="1775" spans="1:6">
      <c r="A1775" s="970"/>
      <c r="B1775" s="974"/>
      <c r="C1775" s="972"/>
      <c r="D1775" s="789"/>
      <c r="E1775" s="789"/>
      <c r="F1775" s="789"/>
    </row>
    <row r="1776" spans="1:6">
      <c r="A1776" s="970"/>
      <c r="B1776" s="974"/>
      <c r="C1776" s="972"/>
      <c r="D1776" s="789"/>
      <c r="E1776" s="789"/>
      <c r="F1776" s="789"/>
    </row>
    <row r="1777" spans="1:6">
      <c r="A1777" s="970"/>
      <c r="B1777" s="974"/>
      <c r="C1777" s="972"/>
      <c r="D1777" s="789"/>
      <c r="E1777" s="789"/>
      <c r="F1777" s="789"/>
    </row>
    <row r="1778" spans="1:6">
      <c r="A1778" s="970"/>
      <c r="B1778" s="974"/>
      <c r="C1778" s="972"/>
      <c r="D1778" s="789"/>
      <c r="E1778" s="789"/>
      <c r="F1778" s="789"/>
    </row>
    <row r="1779" spans="1:6">
      <c r="A1779" s="970"/>
      <c r="B1779" s="974"/>
      <c r="C1779" s="972"/>
      <c r="D1779" s="789"/>
      <c r="E1779" s="789"/>
      <c r="F1779" s="789"/>
    </row>
    <row r="1780" spans="1:6">
      <c r="A1780" s="970"/>
      <c r="B1780" s="974"/>
      <c r="C1780" s="972"/>
      <c r="D1780" s="789"/>
      <c r="E1780" s="789"/>
      <c r="F1780" s="789"/>
    </row>
    <row r="1781" spans="1:6">
      <c r="A1781" s="970"/>
      <c r="B1781" s="974"/>
      <c r="C1781" s="972"/>
      <c r="D1781" s="789"/>
      <c r="E1781" s="789"/>
      <c r="F1781" s="789"/>
    </row>
    <row r="1782" spans="1:6">
      <c r="A1782" s="970"/>
      <c r="B1782" s="974"/>
      <c r="C1782" s="972"/>
      <c r="D1782" s="789"/>
      <c r="E1782" s="789"/>
      <c r="F1782" s="789"/>
    </row>
    <row r="1783" spans="1:6">
      <c r="A1783" s="970"/>
      <c r="B1783" s="974"/>
      <c r="C1783" s="972"/>
      <c r="D1783" s="789"/>
      <c r="E1783" s="789"/>
      <c r="F1783" s="789"/>
    </row>
    <row r="1784" spans="1:6">
      <c r="A1784" s="970"/>
      <c r="B1784" s="974"/>
      <c r="C1784" s="972"/>
      <c r="D1784" s="789"/>
      <c r="E1784" s="789"/>
      <c r="F1784" s="789"/>
    </row>
    <row r="1785" spans="1:6">
      <c r="A1785" s="970"/>
      <c r="B1785" s="974"/>
      <c r="C1785" s="972"/>
      <c r="D1785" s="789"/>
      <c r="E1785" s="789"/>
      <c r="F1785" s="789"/>
    </row>
    <row r="1786" spans="1:6">
      <c r="A1786" s="970"/>
      <c r="B1786" s="974"/>
      <c r="C1786" s="972"/>
      <c r="D1786" s="789"/>
      <c r="E1786" s="789"/>
      <c r="F1786" s="789"/>
    </row>
    <row r="1787" spans="1:6">
      <c r="A1787" s="970"/>
      <c r="B1787" s="974"/>
      <c r="C1787" s="972"/>
      <c r="D1787" s="789"/>
      <c r="E1787" s="789"/>
      <c r="F1787" s="789"/>
    </row>
    <row r="1788" spans="1:6">
      <c r="A1788" s="970"/>
      <c r="B1788" s="974"/>
      <c r="C1788" s="972"/>
      <c r="D1788" s="789"/>
      <c r="E1788" s="789"/>
      <c r="F1788" s="789"/>
    </row>
    <row r="1789" spans="1:6">
      <c r="A1789" s="970"/>
      <c r="B1789" s="974"/>
      <c r="C1789" s="972"/>
      <c r="D1789" s="789"/>
      <c r="E1789" s="789"/>
      <c r="F1789" s="789"/>
    </row>
    <row r="1790" spans="1:6">
      <c r="A1790" s="970"/>
      <c r="B1790" s="974"/>
      <c r="C1790" s="972"/>
      <c r="D1790" s="789"/>
      <c r="E1790" s="789"/>
      <c r="F1790" s="789"/>
    </row>
    <row r="1791" spans="1:6">
      <c r="A1791" s="970"/>
      <c r="B1791" s="974"/>
      <c r="C1791" s="972"/>
      <c r="D1791" s="789"/>
      <c r="E1791" s="789"/>
      <c r="F1791" s="789"/>
    </row>
    <row r="1792" spans="1:6">
      <c r="A1792" s="970"/>
      <c r="B1792" s="974"/>
      <c r="C1792" s="972"/>
      <c r="D1792" s="789"/>
      <c r="E1792" s="789"/>
      <c r="F1792" s="789"/>
    </row>
    <row r="1793" spans="1:6">
      <c r="A1793" s="970"/>
      <c r="B1793" s="974"/>
      <c r="C1793" s="972"/>
      <c r="D1793" s="789"/>
      <c r="E1793" s="789"/>
      <c r="F1793" s="789"/>
    </row>
    <row r="1794" spans="1:6">
      <c r="A1794" s="970"/>
      <c r="B1794" s="974"/>
      <c r="C1794" s="972"/>
      <c r="D1794" s="789"/>
      <c r="E1794" s="789"/>
      <c r="F1794" s="789"/>
    </row>
    <row r="1795" spans="1:6">
      <c r="A1795" s="970"/>
      <c r="B1795" s="974"/>
      <c r="C1795" s="972"/>
      <c r="D1795" s="789"/>
      <c r="E1795" s="789"/>
      <c r="F1795" s="789"/>
    </row>
    <row r="1796" spans="1:6">
      <c r="A1796" s="970"/>
      <c r="B1796" s="974"/>
      <c r="C1796" s="972"/>
      <c r="D1796" s="789"/>
      <c r="E1796" s="789"/>
      <c r="F1796" s="789"/>
    </row>
    <row r="1797" spans="1:6">
      <c r="A1797" s="970"/>
      <c r="B1797" s="974"/>
      <c r="C1797" s="972"/>
      <c r="D1797" s="789"/>
      <c r="E1797" s="789"/>
      <c r="F1797" s="789"/>
    </row>
    <row r="1798" spans="1:6">
      <c r="A1798" s="970"/>
      <c r="B1798" s="974"/>
      <c r="C1798" s="972"/>
      <c r="D1798" s="789"/>
      <c r="E1798" s="789"/>
      <c r="F1798" s="789"/>
    </row>
    <row r="1799" spans="1:6">
      <c r="A1799" s="970"/>
      <c r="B1799" s="974"/>
      <c r="C1799" s="972"/>
      <c r="D1799" s="789"/>
      <c r="E1799" s="789"/>
      <c r="F1799" s="789"/>
    </row>
    <row r="1800" spans="1:6">
      <c r="A1800" s="970"/>
      <c r="B1800" s="974"/>
      <c r="C1800" s="972"/>
      <c r="D1800" s="789"/>
      <c r="E1800" s="789"/>
      <c r="F1800" s="789"/>
    </row>
    <row r="1801" spans="1:6">
      <c r="A1801" s="970"/>
      <c r="B1801" s="974"/>
      <c r="C1801" s="972"/>
      <c r="D1801" s="789"/>
      <c r="E1801" s="789"/>
      <c r="F1801" s="789"/>
    </row>
    <row r="1802" spans="1:6">
      <c r="A1802" s="970"/>
      <c r="B1802" s="974"/>
      <c r="C1802" s="972"/>
      <c r="D1802" s="789"/>
      <c r="E1802" s="789"/>
      <c r="F1802" s="789"/>
    </row>
    <row r="1803" spans="1:6">
      <c r="A1803" s="970"/>
      <c r="B1803" s="974"/>
      <c r="C1803" s="972"/>
      <c r="D1803" s="789"/>
      <c r="E1803" s="789"/>
      <c r="F1803" s="789"/>
    </row>
    <row r="1804" spans="1:6">
      <c r="A1804" s="970"/>
      <c r="B1804" s="974"/>
      <c r="C1804" s="972"/>
      <c r="D1804" s="789"/>
      <c r="E1804" s="789"/>
      <c r="F1804" s="789"/>
    </row>
    <row r="1805" spans="1:6">
      <c r="A1805" s="970"/>
      <c r="B1805" s="974"/>
      <c r="C1805" s="972"/>
      <c r="D1805" s="789"/>
      <c r="E1805" s="789"/>
      <c r="F1805" s="789"/>
    </row>
    <row r="1806" spans="1:6">
      <c r="A1806" s="970"/>
      <c r="B1806" s="974"/>
      <c r="C1806" s="972"/>
      <c r="D1806" s="789"/>
      <c r="E1806" s="789"/>
      <c r="F1806" s="789"/>
    </row>
    <row r="1807" spans="1:6">
      <c r="A1807" s="970"/>
      <c r="B1807" s="974"/>
      <c r="C1807" s="972"/>
      <c r="D1807" s="789"/>
      <c r="E1807" s="789"/>
      <c r="F1807" s="789"/>
    </row>
    <row r="1808" spans="1:6">
      <c r="A1808" s="970"/>
      <c r="B1808" s="974"/>
      <c r="C1808" s="972"/>
      <c r="D1808" s="789"/>
      <c r="E1808" s="789"/>
      <c r="F1808" s="789"/>
    </row>
    <row r="1809" spans="1:6">
      <c r="A1809" s="970"/>
      <c r="B1809" s="974"/>
      <c r="C1809" s="972"/>
      <c r="D1809" s="789"/>
      <c r="E1809" s="789"/>
      <c r="F1809" s="789"/>
    </row>
    <row r="1810" spans="1:6">
      <c r="A1810" s="970"/>
      <c r="B1810" s="974"/>
      <c r="C1810" s="972"/>
      <c r="D1810" s="789"/>
      <c r="E1810" s="789"/>
      <c r="F1810" s="789"/>
    </row>
    <row r="1811" spans="1:6">
      <c r="A1811" s="970"/>
      <c r="B1811" s="974"/>
      <c r="C1811" s="972"/>
      <c r="D1811" s="789"/>
      <c r="E1811" s="789"/>
      <c r="F1811" s="789"/>
    </row>
    <row r="1812" spans="1:6">
      <c r="A1812" s="970"/>
      <c r="B1812" s="974"/>
      <c r="C1812" s="972"/>
      <c r="D1812" s="789"/>
      <c r="E1812" s="789"/>
      <c r="F1812" s="789"/>
    </row>
    <row r="1813" spans="1:6">
      <c r="A1813" s="970"/>
      <c r="B1813" s="974"/>
      <c r="C1813" s="972"/>
      <c r="D1813" s="789"/>
      <c r="E1813" s="789"/>
      <c r="F1813" s="789"/>
    </row>
    <row r="1814" spans="1:6">
      <c r="A1814" s="970"/>
      <c r="B1814" s="974"/>
      <c r="C1814" s="972"/>
      <c r="D1814" s="789"/>
      <c r="E1814" s="789"/>
      <c r="F1814" s="789"/>
    </row>
    <row r="1815" spans="1:6">
      <c r="A1815" s="970"/>
      <c r="B1815" s="974"/>
      <c r="C1815" s="972"/>
      <c r="D1815" s="789"/>
      <c r="E1815" s="789"/>
      <c r="F1815" s="789"/>
    </row>
    <row r="1816" spans="1:6">
      <c r="A1816" s="970"/>
      <c r="B1816" s="974"/>
      <c r="C1816" s="972"/>
      <c r="D1816" s="789"/>
      <c r="E1816" s="789"/>
      <c r="F1816" s="789"/>
    </row>
    <row r="1817" spans="1:6">
      <c r="A1817" s="970"/>
      <c r="B1817" s="974"/>
      <c r="C1817" s="972"/>
      <c r="D1817" s="789"/>
      <c r="E1817" s="789"/>
      <c r="F1817" s="789"/>
    </row>
    <row r="1818" spans="1:6">
      <c r="A1818" s="970"/>
      <c r="B1818" s="974"/>
      <c r="C1818" s="972"/>
      <c r="D1818" s="789"/>
      <c r="E1818" s="789"/>
      <c r="F1818" s="789"/>
    </row>
    <row r="1819" spans="1:6">
      <c r="A1819" s="970"/>
      <c r="B1819" s="974"/>
      <c r="C1819" s="972"/>
      <c r="D1819" s="789"/>
      <c r="E1819" s="789"/>
      <c r="F1819" s="789"/>
    </row>
    <row r="1820" spans="1:6">
      <c r="A1820" s="970"/>
      <c r="B1820" s="974"/>
      <c r="C1820" s="972"/>
      <c r="D1820" s="789"/>
      <c r="E1820" s="789"/>
      <c r="F1820" s="789"/>
    </row>
    <row r="1821" spans="1:6">
      <c r="A1821" s="970"/>
      <c r="B1821" s="974"/>
      <c r="C1821" s="972"/>
      <c r="D1821" s="789"/>
      <c r="E1821" s="789"/>
      <c r="F1821" s="789"/>
    </row>
    <row r="1822" spans="1:6">
      <c r="A1822" s="970"/>
      <c r="B1822" s="974"/>
      <c r="C1822" s="972"/>
      <c r="D1822" s="789"/>
      <c r="E1822" s="789"/>
      <c r="F1822" s="789"/>
    </row>
    <row r="1823" spans="1:6">
      <c r="A1823" s="970"/>
      <c r="B1823" s="974"/>
      <c r="C1823" s="972"/>
      <c r="D1823" s="789"/>
      <c r="E1823" s="789"/>
      <c r="F1823" s="789"/>
    </row>
    <row r="1824" spans="1:6">
      <c r="A1824" s="970"/>
      <c r="B1824" s="974"/>
      <c r="C1824" s="972"/>
      <c r="D1824" s="789"/>
      <c r="E1824" s="789"/>
      <c r="F1824" s="789"/>
    </row>
    <row r="1825" spans="1:6">
      <c r="A1825" s="970"/>
      <c r="B1825" s="974"/>
      <c r="C1825" s="972"/>
      <c r="D1825" s="789"/>
      <c r="E1825" s="789"/>
      <c r="F1825" s="789"/>
    </row>
    <row r="1826" spans="1:6">
      <c r="A1826" s="970"/>
      <c r="B1826" s="974"/>
      <c r="C1826" s="972"/>
      <c r="D1826" s="789"/>
      <c r="E1826" s="789"/>
      <c r="F1826" s="789"/>
    </row>
    <row r="1827" spans="1:6">
      <c r="A1827" s="970"/>
      <c r="B1827" s="974"/>
      <c r="C1827" s="972"/>
      <c r="D1827" s="789"/>
      <c r="E1827" s="789"/>
      <c r="F1827" s="789"/>
    </row>
    <row r="1828" spans="1:6">
      <c r="A1828" s="970"/>
      <c r="B1828" s="974"/>
      <c r="C1828" s="972"/>
      <c r="D1828" s="789"/>
      <c r="E1828" s="789"/>
      <c r="F1828" s="789"/>
    </row>
    <row r="1829" spans="1:6">
      <c r="A1829" s="970"/>
      <c r="B1829" s="974"/>
      <c r="C1829" s="972"/>
      <c r="D1829" s="789"/>
      <c r="E1829" s="789"/>
      <c r="F1829" s="789"/>
    </row>
    <row r="1830" spans="1:6">
      <c r="A1830" s="970"/>
      <c r="B1830" s="974"/>
      <c r="C1830" s="972"/>
      <c r="D1830" s="789"/>
      <c r="E1830" s="789"/>
      <c r="F1830" s="789"/>
    </row>
    <row r="1831" spans="1:6">
      <c r="A1831" s="970"/>
      <c r="B1831" s="974"/>
      <c r="C1831" s="972"/>
      <c r="D1831" s="789"/>
      <c r="E1831" s="789"/>
      <c r="F1831" s="789"/>
    </row>
    <row r="1832" spans="1:6">
      <c r="A1832" s="970"/>
      <c r="B1832" s="974"/>
      <c r="C1832" s="972"/>
      <c r="D1832" s="789"/>
      <c r="E1832" s="789"/>
      <c r="F1832" s="789"/>
    </row>
    <row r="1833" spans="1:6">
      <c r="A1833" s="970"/>
      <c r="B1833" s="974"/>
      <c r="C1833" s="972"/>
      <c r="D1833" s="789"/>
      <c r="E1833" s="789"/>
      <c r="F1833" s="789"/>
    </row>
    <row r="1834" spans="1:6">
      <c r="A1834" s="970"/>
      <c r="B1834" s="974"/>
      <c r="C1834" s="972"/>
      <c r="D1834" s="789"/>
      <c r="E1834" s="789"/>
      <c r="F1834" s="789"/>
    </row>
    <row r="1835" spans="1:6">
      <c r="A1835" s="970"/>
      <c r="B1835" s="974"/>
      <c r="C1835" s="972"/>
      <c r="D1835" s="789"/>
      <c r="E1835" s="789"/>
      <c r="F1835" s="789"/>
    </row>
    <row r="1836" spans="1:6">
      <c r="A1836" s="970"/>
      <c r="B1836" s="974"/>
      <c r="C1836" s="972"/>
      <c r="D1836" s="789"/>
      <c r="E1836" s="789"/>
      <c r="F1836" s="789"/>
    </row>
    <row r="1837" spans="1:6">
      <c r="A1837" s="970"/>
      <c r="B1837" s="974"/>
      <c r="C1837" s="972"/>
      <c r="D1837" s="789"/>
      <c r="E1837" s="789"/>
      <c r="F1837" s="789"/>
    </row>
    <row r="1838" spans="1:6">
      <c r="A1838" s="970"/>
      <c r="B1838" s="974"/>
      <c r="C1838" s="972"/>
      <c r="D1838" s="789"/>
      <c r="E1838" s="789"/>
      <c r="F1838" s="789"/>
    </row>
    <row r="1839" spans="1:6">
      <c r="A1839" s="970"/>
      <c r="B1839" s="974"/>
      <c r="C1839" s="972"/>
      <c r="D1839" s="789"/>
      <c r="E1839" s="789"/>
      <c r="F1839" s="789"/>
    </row>
    <row r="1840" spans="1:6">
      <c r="A1840" s="970"/>
      <c r="B1840" s="974"/>
      <c r="C1840" s="972"/>
      <c r="D1840" s="789"/>
      <c r="E1840" s="789"/>
      <c r="F1840" s="789"/>
    </row>
    <row r="1841" spans="1:6">
      <c r="A1841" s="970"/>
      <c r="B1841" s="974"/>
      <c r="C1841" s="972"/>
      <c r="D1841" s="789"/>
      <c r="E1841" s="789"/>
      <c r="F1841" s="789"/>
    </row>
    <row r="1842" spans="1:6">
      <c r="A1842" s="970"/>
      <c r="B1842" s="974"/>
      <c r="C1842" s="972"/>
      <c r="D1842" s="789"/>
      <c r="E1842" s="789"/>
      <c r="F1842" s="789"/>
    </row>
    <row r="1843" spans="1:6">
      <c r="A1843" s="970"/>
      <c r="B1843" s="974"/>
      <c r="C1843" s="972"/>
      <c r="D1843" s="789"/>
      <c r="E1843" s="789"/>
      <c r="F1843" s="789"/>
    </row>
    <row r="1844" spans="1:6">
      <c r="A1844" s="970"/>
      <c r="B1844" s="974"/>
      <c r="C1844" s="972"/>
      <c r="D1844" s="789"/>
      <c r="E1844" s="789"/>
      <c r="F1844" s="789"/>
    </row>
    <row r="1845" spans="1:6">
      <c r="A1845" s="970"/>
      <c r="B1845" s="974"/>
      <c r="C1845" s="972"/>
      <c r="D1845" s="789"/>
      <c r="E1845" s="789"/>
      <c r="F1845" s="789"/>
    </row>
    <row r="1846" spans="1:6">
      <c r="A1846" s="970"/>
      <c r="B1846" s="974"/>
      <c r="C1846" s="972"/>
      <c r="D1846" s="789"/>
      <c r="E1846" s="789"/>
      <c r="F1846" s="789"/>
    </row>
    <row r="1847" spans="1:6">
      <c r="A1847" s="970"/>
      <c r="B1847" s="974"/>
      <c r="C1847" s="972"/>
      <c r="D1847" s="789"/>
      <c r="E1847" s="789"/>
      <c r="F1847" s="789"/>
    </row>
    <row r="1848" spans="1:6">
      <c r="A1848" s="970"/>
      <c r="B1848" s="974"/>
      <c r="C1848" s="972"/>
      <c r="D1848" s="789"/>
      <c r="E1848" s="789"/>
      <c r="F1848" s="789"/>
    </row>
    <row r="1849" spans="1:6">
      <c r="A1849" s="970"/>
      <c r="B1849" s="974"/>
      <c r="C1849" s="972"/>
      <c r="D1849" s="789"/>
      <c r="E1849" s="789"/>
      <c r="F1849" s="789"/>
    </row>
    <row r="1850" spans="1:6">
      <c r="A1850" s="970"/>
      <c r="B1850" s="974"/>
      <c r="C1850" s="972"/>
      <c r="D1850" s="789"/>
      <c r="E1850" s="789"/>
      <c r="F1850" s="789"/>
    </row>
    <row r="1851" spans="1:6">
      <c r="A1851" s="970"/>
      <c r="B1851" s="974"/>
      <c r="C1851" s="972"/>
      <c r="D1851" s="789"/>
      <c r="E1851" s="789"/>
      <c r="F1851" s="789"/>
    </row>
    <row r="1852" spans="1:6">
      <c r="A1852" s="970"/>
      <c r="B1852" s="974"/>
      <c r="C1852" s="972"/>
      <c r="D1852" s="789"/>
      <c r="E1852" s="789"/>
      <c r="F1852" s="789"/>
    </row>
    <row r="1853" spans="1:6">
      <c r="A1853" s="970"/>
      <c r="B1853" s="974"/>
      <c r="C1853" s="972"/>
      <c r="D1853" s="789"/>
      <c r="E1853" s="789"/>
      <c r="F1853" s="789"/>
    </row>
    <row r="1854" spans="1:6">
      <c r="A1854" s="970"/>
      <c r="B1854" s="974"/>
      <c r="C1854" s="972"/>
      <c r="D1854" s="789"/>
      <c r="E1854" s="789"/>
      <c r="F1854" s="789"/>
    </row>
    <row r="1855" spans="1:6">
      <c r="A1855" s="970"/>
      <c r="B1855" s="974"/>
      <c r="C1855" s="972"/>
      <c r="D1855" s="789"/>
      <c r="E1855" s="789"/>
      <c r="F1855" s="789"/>
    </row>
    <row r="1856" spans="1:6">
      <c r="A1856" s="970"/>
      <c r="B1856" s="974"/>
      <c r="C1856" s="972"/>
      <c r="D1856" s="789"/>
      <c r="E1856" s="789"/>
      <c r="F1856" s="789"/>
    </row>
    <row r="1857" spans="1:6">
      <c r="A1857" s="970"/>
      <c r="B1857" s="974"/>
      <c r="C1857" s="972"/>
      <c r="D1857" s="789"/>
      <c r="E1857" s="789"/>
      <c r="F1857" s="789"/>
    </row>
    <row r="1858" spans="1:6">
      <c r="A1858" s="970"/>
      <c r="B1858" s="974"/>
      <c r="C1858" s="972"/>
      <c r="D1858" s="789"/>
      <c r="E1858" s="789"/>
      <c r="F1858" s="789"/>
    </row>
    <row r="1859" spans="1:6">
      <c r="A1859" s="970"/>
      <c r="B1859" s="974"/>
      <c r="C1859" s="972"/>
      <c r="D1859" s="789"/>
      <c r="E1859" s="789"/>
      <c r="F1859" s="789"/>
    </row>
    <row r="1860" spans="1:6">
      <c r="A1860" s="970"/>
      <c r="B1860" s="974"/>
      <c r="C1860" s="972"/>
      <c r="D1860" s="789"/>
      <c r="E1860" s="789"/>
      <c r="F1860" s="789"/>
    </row>
    <row r="1861" spans="1:6">
      <c r="A1861" s="970"/>
      <c r="B1861" s="974"/>
      <c r="C1861" s="972"/>
      <c r="D1861" s="789"/>
      <c r="E1861" s="789"/>
      <c r="F1861" s="789"/>
    </row>
    <row r="1862" spans="1:6">
      <c r="A1862" s="970"/>
      <c r="B1862" s="974"/>
      <c r="C1862" s="972"/>
      <c r="D1862" s="789"/>
      <c r="E1862" s="789"/>
      <c r="F1862" s="789"/>
    </row>
    <row r="1863" spans="1:6">
      <c r="A1863" s="970"/>
      <c r="B1863" s="974"/>
      <c r="C1863" s="972"/>
      <c r="D1863" s="789"/>
      <c r="E1863" s="789"/>
      <c r="F1863" s="789"/>
    </row>
    <row r="1864" spans="1:6">
      <c r="A1864" s="970"/>
      <c r="B1864" s="974"/>
      <c r="C1864" s="972"/>
      <c r="D1864" s="789"/>
      <c r="E1864" s="789"/>
      <c r="F1864" s="789"/>
    </row>
    <row r="1865" spans="1:6">
      <c r="A1865" s="970"/>
      <c r="B1865" s="974"/>
      <c r="C1865" s="972"/>
      <c r="D1865" s="789"/>
      <c r="E1865" s="789"/>
      <c r="F1865" s="789"/>
    </row>
    <row r="1866" spans="1:6">
      <c r="A1866" s="970"/>
      <c r="B1866" s="974"/>
      <c r="C1866" s="972"/>
      <c r="D1866" s="789"/>
      <c r="E1866" s="789"/>
      <c r="F1866" s="789"/>
    </row>
    <row r="1867" spans="1:6">
      <c r="A1867" s="970"/>
      <c r="B1867" s="974"/>
      <c r="C1867" s="972"/>
      <c r="D1867" s="789"/>
      <c r="E1867" s="789"/>
      <c r="F1867" s="789"/>
    </row>
    <row r="1868" spans="1:6">
      <c r="A1868" s="970"/>
      <c r="B1868" s="974"/>
      <c r="C1868" s="972"/>
      <c r="D1868" s="789"/>
      <c r="E1868" s="789"/>
      <c r="F1868" s="789"/>
    </row>
    <row r="1869" spans="1:6">
      <c r="A1869" s="970"/>
      <c r="B1869" s="974"/>
      <c r="C1869" s="972"/>
      <c r="D1869" s="789"/>
      <c r="E1869" s="789"/>
      <c r="F1869" s="789"/>
    </row>
    <row r="1870" spans="1:6">
      <c r="A1870" s="970"/>
      <c r="B1870" s="974"/>
      <c r="C1870" s="972"/>
      <c r="D1870" s="789"/>
      <c r="E1870" s="789"/>
      <c r="F1870" s="789"/>
    </row>
    <row r="1871" spans="1:6">
      <c r="A1871" s="970"/>
      <c r="B1871" s="974"/>
      <c r="C1871" s="972"/>
      <c r="D1871" s="789"/>
      <c r="E1871" s="789"/>
      <c r="F1871" s="789"/>
    </row>
    <row r="1872" spans="1:6">
      <c r="A1872" s="970"/>
      <c r="B1872" s="974"/>
      <c r="C1872" s="972"/>
      <c r="D1872" s="789"/>
      <c r="E1872" s="789"/>
      <c r="F1872" s="789"/>
    </row>
    <row r="1873" spans="1:6">
      <c r="A1873" s="970"/>
      <c r="B1873" s="974"/>
      <c r="C1873" s="972"/>
      <c r="D1873" s="789"/>
      <c r="E1873" s="789"/>
      <c r="F1873" s="789"/>
    </row>
    <row r="1874" spans="1:6">
      <c r="A1874" s="970"/>
      <c r="B1874" s="974"/>
      <c r="C1874" s="972"/>
      <c r="D1874" s="789"/>
      <c r="E1874" s="789"/>
      <c r="F1874" s="789"/>
    </row>
    <row r="1875" spans="1:6">
      <c r="A1875" s="970"/>
      <c r="B1875" s="974"/>
      <c r="C1875" s="972"/>
      <c r="D1875" s="789"/>
      <c r="E1875" s="789"/>
      <c r="F1875" s="789"/>
    </row>
    <row r="1876" spans="1:6">
      <c r="A1876" s="970"/>
      <c r="B1876" s="974"/>
      <c r="C1876" s="972"/>
      <c r="D1876" s="789"/>
      <c r="E1876" s="789"/>
      <c r="F1876" s="789"/>
    </row>
    <row r="1877" spans="1:6">
      <c r="A1877" s="970"/>
      <c r="B1877" s="974"/>
      <c r="C1877" s="972"/>
      <c r="D1877" s="789"/>
      <c r="E1877" s="789"/>
      <c r="F1877" s="789"/>
    </row>
    <row r="1878" spans="1:6">
      <c r="A1878" s="970"/>
      <c r="B1878" s="974"/>
      <c r="C1878" s="972"/>
      <c r="D1878" s="789"/>
      <c r="E1878" s="789"/>
      <c r="F1878" s="789"/>
    </row>
    <row r="1879" spans="1:6">
      <c r="A1879" s="970"/>
      <c r="B1879" s="974"/>
      <c r="C1879" s="972"/>
      <c r="D1879" s="789"/>
      <c r="E1879" s="789"/>
      <c r="F1879" s="789"/>
    </row>
    <row r="1880" spans="1:6">
      <c r="A1880" s="970"/>
      <c r="B1880" s="974"/>
      <c r="C1880" s="972"/>
      <c r="D1880" s="789"/>
      <c r="E1880" s="789"/>
      <c r="F1880" s="789"/>
    </row>
    <row r="1881" spans="1:6">
      <c r="A1881" s="970"/>
      <c r="B1881" s="974"/>
      <c r="C1881" s="972"/>
      <c r="D1881" s="789"/>
      <c r="E1881" s="789"/>
      <c r="F1881" s="789"/>
    </row>
    <row r="1882" spans="1:6">
      <c r="A1882" s="970"/>
      <c r="B1882" s="974"/>
      <c r="C1882" s="972"/>
      <c r="D1882" s="789"/>
      <c r="E1882" s="789"/>
      <c r="F1882" s="789"/>
    </row>
    <row r="1883" spans="1:6">
      <c r="A1883" s="970"/>
      <c r="B1883" s="974"/>
      <c r="C1883" s="972"/>
      <c r="D1883" s="789"/>
      <c r="E1883" s="789"/>
      <c r="F1883" s="789"/>
    </row>
    <row r="1884" spans="1:6">
      <c r="A1884" s="970"/>
      <c r="B1884" s="974"/>
      <c r="C1884" s="972"/>
      <c r="D1884" s="789"/>
      <c r="E1884" s="789"/>
      <c r="F1884" s="789"/>
    </row>
    <row r="1885" spans="1:6">
      <c r="A1885" s="970"/>
      <c r="B1885" s="974"/>
      <c r="C1885" s="972"/>
      <c r="D1885" s="789"/>
      <c r="E1885" s="789"/>
      <c r="F1885" s="789"/>
    </row>
    <row r="1886" spans="1:6">
      <c r="A1886" s="970"/>
      <c r="B1886" s="974"/>
      <c r="C1886" s="972"/>
      <c r="D1886" s="789"/>
      <c r="E1886" s="789"/>
      <c r="F1886" s="789"/>
    </row>
    <row r="1887" spans="1:6">
      <c r="A1887" s="970"/>
      <c r="B1887" s="974"/>
      <c r="C1887" s="972"/>
      <c r="D1887" s="789"/>
      <c r="E1887" s="789"/>
      <c r="F1887" s="789"/>
    </row>
    <row r="1888" spans="1:6">
      <c r="A1888" s="970"/>
      <c r="B1888" s="974"/>
      <c r="C1888" s="972"/>
      <c r="D1888" s="789"/>
      <c r="E1888" s="789"/>
      <c r="F1888" s="789"/>
    </row>
    <row r="1889" spans="1:6">
      <c r="A1889" s="970"/>
      <c r="B1889" s="974"/>
      <c r="C1889" s="972"/>
      <c r="D1889" s="789"/>
      <c r="E1889" s="789"/>
      <c r="F1889" s="789"/>
    </row>
    <row r="1890" spans="1:6">
      <c r="A1890" s="970"/>
      <c r="B1890" s="974"/>
      <c r="C1890" s="972"/>
      <c r="D1890" s="789"/>
      <c r="E1890" s="789"/>
      <c r="F1890" s="789"/>
    </row>
    <row r="1891" spans="1:6">
      <c r="A1891" s="970"/>
      <c r="B1891" s="974"/>
      <c r="C1891" s="972"/>
      <c r="D1891" s="789"/>
      <c r="E1891" s="789"/>
      <c r="F1891" s="789"/>
    </row>
    <row r="1892" spans="1:6">
      <c r="A1892" s="970"/>
      <c r="B1892" s="974"/>
      <c r="C1892" s="972"/>
      <c r="D1892" s="789"/>
      <c r="E1892" s="789"/>
      <c r="F1892" s="789"/>
    </row>
    <row r="1893" spans="1:6">
      <c r="A1893" s="970"/>
      <c r="B1893" s="974"/>
      <c r="C1893" s="972"/>
      <c r="D1893" s="789"/>
      <c r="E1893" s="789"/>
      <c r="F1893" s="789"/>
    </row>
    <row r="1894" spans="1:6">
      <c r="A1894" s="970"/>
      <c r="B1894" s="974"/>
      <c r="C1894" s="972"/>
      <c r="D1894" s="789"/>
      <c r="E1894" s="789"/>
      <c r="F1894" s="789"/>
    </row>
    <row r="1895" spans="1:6">
      <c r="A1895" s="970"/>
      <c r="B1895" s="974"/>
      <c r="C1895" s="972"/>
      <c r="D1895" s="789"/>
      <c r="E1895" s="789"/>
      <c r="F1895" s="789"/>
    </row>
    <row r="1896" spans="1:6">
      <c r="A1896" s="970"/>
      <c r="B1896" s="974"/>
      <c r="C1896" s="972"/>
      <c r="D1896" s="789"/>
      <c r="E1896" s="789"/>
      <c r="F1896" s="789"/>
    </row>
    <row r="1897" spans="1:6">
      <c r="A1897" s="970"/>
      <c r="B1897" s="974"/>
      <c r="C1897" s="972"/>
      <c r="D1897" s="789"/>
      <c r="E1897" s="789"/>
      <c r="F1897" s="789"/>
    </row>
    <row r="1898" spans="1:6">
      <c r="A1898" s="970"/>
      <c r="B1898" s="974"/>
      <c r="C1898" s="972"/>
      <c r="D1898" s="789"/>
      <c r="E1898" s="789"/>
      <c r="F1898" s="789"/>
    </row>
    <row r="1899" spans="1:6">
      <c r="A1899" s="970"/>
      <c r="B1899" s="974"/>
      <c r="C1899" s="972"/>
      <c r="D1899" s="789"/>
      <c r="E1899" s="789"/>
      <c r="F1899" s="789"/>
    </row>
    <row r="1900" spans="1:6">
      <c r="A1900" s="970"/>
      <c r="B1900" s="974"/>
      <c r="C1900" s="972"/>
      <c r="D1900" s="789"/>
      <c r="E1900" s="789"/>
      <c r="F1900" s="789"/>
    </row>
    <row r="1901" spans="1:6">
      <c r="A1901" s="970"/>
      <c r="B1901" s="974"/>
      <c r="C1901" s="972"/>
      <c r="D1901" s="789"/>
      <c r="E1901" s="789"/>
      <c r="F1901" s="789"/>
    </row>
    <row r="1902" spans="1:6">
      <c r="A1902" s="970"/>
      <c r="B1902" s="974"/>
      <c r="C1902" s="972"/>
      <c r="D1902" s="789"/>
      <c r="E1902" s="789"/>
      <c r="F1902" s="789"/>
    </row>
    <row r="1903" spans="1:6">
      <c r="A1903" s="970"/>
      <c r="B1903" s="974"/>
      <c r="C1903" s="972"/>
      <c r="D1903" s="789"/>
      <c r="E1903" s="789"/>
      <c r="F1903" s="789"/>
    </row>
    <row r="1904" spans="1:6">
      <c r="A1904" s="970"/>
      <c r="B1904" s="974"/>
      <c r="C1904" s="972"/>
      <c r="D1904" s="789"/>
      <c r="E1904" s="789"/>
      <c r="F1904" s="789"/>
    </row>
    <row r="1905" spans="1:6">
      <c r="A1905" s="970"/>
      <c r="B1905" s="974"/>
      <c r="C1905" s="972"/>
      <c r="D1905" s="789"/>
      <c r="E1905" s="789"/>
      <c r="F1905" s="789"/>
    </row>
    <row r="1906" spans="1:6">
      <c r="A1906" s="970"/>
      <c r="B1906" s="974"/>
      <c r="C1906" s="972"/>
      <c r="D1906" s="789"/>
      <c r="E1906" s="789"/>
      <c r="F1906" s="789"/>
    </row>
    <row r="1907" spans="1:6">
      <c r="A1907" s="970"/>
      <c r="B1907" s="974"/>
      <c r="C1907" s="972"/>
      <c r="D1907" s="789"/>
      <c r="E1907" s="789"/>
      <c r="F1907" s="789"/>
    </row>
    <row r="1908" spans="1:6">
      <c r="A1908" s="970"/>
      <c r="B1908" s="974"/>
      <c r="C1908" s="972"/>
      <c r="D1908" s="789"/>
      <c r="E1908" s="789"/>
      <c r="F1908" s="789"/>
    </row>
    <row r="1909" spans="1:6">
      <c r="A1909" s="970"/>
      <c r="B1909" s="974"/>
      <c r="C1909" s="972"/>
      <c r="D1909" s="789"/>
      <c r="E1909" s="789"/>
      <c r="F1909" s="789"/>
    </row>
    <row r="1910" spans="1:6">
      <c r="A1910" s="970"/>
      <c r="B1910" s="974"/>
      <c r="C1910" s="972"/>
      <c r="D1910" s="789"/>
      <c r="E1910" s="789"/>
      <c r="F1910" s="789"/>
    </row>
    <row r="1911" spans="1:6">
      <c r="A1911" s="970"/>
      <c r="B1911" s="974"/>
      <c r="C1911" s="972"/>
      <c r="D1911" s="789"/>
      <c r="E1911" s="789"/>
      <c r="F1911" s="789"/>
    </row>
    <row r="1912" spans="1:6">
      <c r="A1912" s="970"/>
      <c r="B1912" s="974"/>
      <c r="C1912" s="972"/>
      <c r="D1912" s="789"/>
      <c r="E1912" s="789"/>
      <c r="F1912" s="789"/>
    </row>
    <row r="1913" spans="1:6">
      <c r="A1913" s="970"/>
      <c r="B1913" s="974"/>
      <c r="C1913" s="972"/>
      <c r="D1913" s="789"/>
      <c r="E1913" s="789"/>
      <c r="F1913" s="789"/>
    </row>
    <row r="1914" spans="1:6">
      <c r="A1914" s="970"/>
      <c r="B1914" s="974"/>
      <c r="C1914" s="972"/>
      <c r="D1914" s="789"/>
      <c r="E1914" s="789"/>
      <c r="F1914" s="789"/>
    </row>
    <row r="1915" spans="1:6">
      <c r="A1915" s="970"/>
      <c r="B1915" s="974"/>
      <c r="C1915" s="972"/>
      <c r="D1915" s="789"/>
      <c r="E1915" s="789"/>
      <c r="F1915" s="789"/>
    </row>
    <row r="1916" spans="1:6">
      <c r="A1916" s="970"/>
      <c r="B1916" s="974"/>
      <c r="C1916" s="972"/>
      <c r="D1916" s="789"/>
      <c r="E1916" s="789"/>
      <c r="F1916" s="789"/>
    </row>
    <row r="1917" spans="1:6">
      <c r="A1917" s="970"/>
      <c r="B1917" s="974"/>
      <c r="C1917" s="972"/>
      <c r="D1917" s="789"/>
      <c r="E1917" s="789"/>
      <c r="F1917" s="789"/>
    </row>
    <row r="1918" spans="1:6">
      <c r="A1918" s="970"/>
      <c r="B1918" s="974"/>
      <c r="C1918" s="972"/>
      <c r="D1918" s="789"/>
      <c r="E1918" s="789"/>
      <c r="F1918" s="789"/>
    </row>
    <row r="1919" spans="1:6">
      <c r="A1919" s="970"/>
      <c r="B1919" s="974"/>
      <c r="C1919" s="972"/>
      <c r="D1919" s="789"/>
      <c r="E1919" s="789"/>
      <c r="F1919" s="789"/>
    </row>
    <row r="1920" spans="1:6">
      <c r="A1920" s="970"/>
      <c r="B1920" s="974"/>
      <c r="C1920" s="972"/>
      <c r="D1920" s="789"/>
      <c r="E1920" s="789"/>
      <c r="F1920" s="789"/>
    </row>
    <row r="1921" spans="1:6">
      <c r="A1921" s="970"/>
      <c r="B1921" s="974"/>
      <c r="C1921" s="972"/>
      <c r="D1921" s="789"/>
      <c r="E1921" s="789"/>
      <c r="F1921" s="789"/>
    </row>
    <row r="1922" spans="1:6">
      <c r="A1922" s="970"/>
      <c r="B1922" s="974"/>
      <c r="C1922" s="972"/>
      <c r="D1922" s="789"/>
      <c r="E1922" s="789"/>
      <c r="F1922" s="789"/>
    </row>
    <row r="1923" spans="1:6">
      <c r="A1923" s="970"/>
      <c r="B1923" s="974"/>
      <c r="C1923" s="972"/>
      <c r="D1923" s="789"/>
      <c r="E1923" s="789"/>
      <c r="F1923" s="789"/>
    </row>
    <row r="1924" spans="1:6">
      <c r="A1924" s="970"/>
      <c r="B1924" s="974"/>
      <c r="C1924" s="972"/>
      <c r="D1924" s="789"/>
      <c r="E1924" s="789"/>
      <c r="F1924" s="789"/>
    </row>
    <row r="1925" spans="1:6">
      <c r="A1925" s="970"/>
      <c r="B1925" s="974"/>
      <c r="C1925" s="972"/>
      <c r="D1925" s="789"/>
      <c r="E1925" s="789"/>
      <c r="F1925" s="789"/>
    </row>
    <row r="1926" spans="1:6">
      <c r="A1926" s="970"/>
      <c r="B1926" s="974"/>
      <c r="C1926" s="972"/>
      <c r="D1926" s="789"/>
      <c r="E1926" s="789"/>
      <c r="F1926" s="789"/>
    </row>
    <row r="1927" spans="1:6">
      <c r="A1927" s="970"/>
      <c r="B1927" s="974"/>
      <c r="C1927" s="972"/>
      <c r="D1927" s="789"/>
      <c r="E1927" s="789"/>
      <c r="F1927" s="789"/>
    </row>
    <row r="1928" spans="1:6">
      <c r="A1928" s="970"/>
      <c r="B1928" s="974"/>
      <c r="C1928" s="972"/>
      <c r="D1928" s="789"/>
      <c r="E1928" s="789"/>
      <c r="F1928" s="789"/>
    </row>
    <row r="1929" spans="1:6">
      <c r="A1929" s="970"/>
      <c r="B1929" s="974"/>
      <c r="C1929" s="972"/>
      <c r="D1929" s="789"/>
      <c r="E1929" s="789"/>
      <c r="F1929" s="789"/>
    </row>
    <row r="1930" spans="1:6">
      <c r="A1930" s="970"/>
      <c r="B1930" s="974"/>
      <c r="C1930" s="972"/>
      <c r="D1930" s="789"/>
      <c r="E1930" s="789"/>
      <c r="F1930" s="789"/>
    </row>
    <row r="1931" spans="1:6">
      <c r="A1931" s="970"/>
      <c r="B1931" s="974"/>
      <c r="C1931" s="972"/>
      <c r="D1931" s="789"/>
      <c r="E1931" s="789"/>
      <c r="F1931" s="789"/>
    </row>
    <row r="1932" spans="1:6">
      <c r="A1932" s="970"/>
      <c r="B1932" s="974"/>
      <c r="C1932" s="972"/>
      <c r="D1932" s="789"/>
      <c r="E1932" s="789"/>
      <c r="F1932" s="789"/>
    </row>
    <row r="1933" spans="1:6">
      <c r="A1933" s="970"/>
      <c r="B1933" s="974"/>
      <c r="C1933" s="972"/>
      <c r="D1933" s="789"/>
      <c r="E1933" s="789"/>
      <c r="F1933" s="789"/>
    </row>
    <row r="1934" spans="1:6">
      <c r="A1934" s="970"/>
      <c r="B1934" s="974"/>
      <c r="C1934" s="972"/>
      <c r="D1934" s="789"/>
      <c r="E1934" s="789"/>
      <c r="F1934" s="789"/>
    </row>
    <row r="1935" spans="1:6">
      <c r="A1935" s="970"/>
      <c r="B1935" s="974"/>
      <c r="C1935" s="972"/>
      <c r="D1935" s="789"/>
      <c r="E1935" s="789"/>
      <c r="F1935" s="789"/>
    </row>
    <row r="1936" spans="1:6">
      <c r="A1936" s="970"/>
      <c r="B1936" s="974"/>
      <c r="C1936" s="972"/>
      <c r="D1936" s="789"/>
      <c r="E1936" s="789"/>
      <c r="F1936" s="789"/>
    </row>
    <row r="1937" spans="1:6">
      <c r="A1937" s="970"/>
      <c r="B1937" s="974"/>
      <c r="C1937" s="972"/>
      <c r="D1937" s="789"/>
      <c r="E1937" s="789"/>
      <c r="F1937" s="789"/>
    </row>
    <row r="1938" spans="1:6">
      <c r="A1938" s="970"/>
      <c r="B1938" s="974"/>
      <c r="C1938" s="972"/>
      <c r="D1938" s="789"/>
      <c r="E1938" s="789"/>
      <c r="F1938" s="789"/>
    </row>
    <row r="1939" spans="1:6">
      <c r="A1939" s="970"/>
      <c r="B1939" s="974"/>
      <c r="C1939" s="972"/>
      <c r="D1939" s="789"/>
      <c r="E1939" s="789"/>
      <c r="F1939" s="789"/>
    </row>
    <row r="1940" spans="1:6">
      <c r="A1940" s="970"/>
      <c r="B1940" s="974"/>
      <c r="C1940" s="972"/>
      <c r="D1940" s="789"/>
      <c r="E1940" s="789"/>
      <c r="F1940" s="789"/>
    </row>
    <row r="1941" spans="1:6">
      <c r="A1941" s="970"/>
      <c r="B1941" s="974"/>
      <c r="C1941" s="972"/>
      <c r="D1941" s="789"/>
      <c r="E1941" s="789"/>
      <c r="F1941" s="789"/>
    </row>
    <row r="1942" spans="1:6">
      <c r="A1942" s="970"/>
      <c r="B1942" s="974"/>
      <c r="C1942" s="972"/>
      <c r="D1942" s="789"/>
      <c r="E1942" s="789"/>
      <c r="F1942" s="789"/>
    </row>
    <row r="1943" spans="1:6">
      <c r="A1943" s="970"/>
      <c r="B1943" s="974"/>
      <c r="C1943" s="972"/>
      <c r="D1943" s="789"/>
      <c r="E1943" s="789"/>
      <c r="F1943" s="789"/>
    </row>
    <row r="1944" spans="1:6">
      <c r="A1944" s="970"/>
      <c r="B1944" s="974"/>
      <c r="C1944" s="972"/>
      <c r="D1944" s="789"/>
      <c r="E1944" s="789"/>
      <c r="F1944" s="789"/>
    </row>
    <row r="1945" spans="1:6">
      <c r="A1945" s="970"/>
      <c r="B1945" s="974"/>
      <c r="C1945" s="972"/>
      <c r="D1945" s="789"/>
      <c r="E1945" s="789"/>
      <c r="F1945" s="789"/>
    </row>
    <row r="1946" spans="1:6">
      <c r="A1946" s="970"/>
      <c r="B1946" s="974"/>
      <c r="C1946" s="972"/>
      <c r="D1946" s="789"/>
      <c r="E1946" s="789"/>
      <c r="F1946" s="789"/>
    </row>
    <row r="1947" spans="1:6">
      <c r="A1947" s="970"/>
      <c r="B1947" s="974"/>
      <c r="C1947" s="972"/>
      <c r="D1947" s="789"/>
      <c r="E1947" s="789"/>
      <c r="F1947" s="789"/>
    </row>
    <row r="1948" spans="1:6">
      <c r="A1948" s="970"/>
      <c r="B1948" s="974"/>
      <c r="C1948" s="972"/>
      <c r="D1948" s="789"/>
      <c r="E1948" s="789"/>
      <c r="F1948" s="789"/>
    </row>
    <row r="1949" spans="1:6">
      <c r="A1949" s="970"/>
      <c r="B1949" s="974"/>
      <c r="C1949" s="972"/>
      <c r="D1949" s="789"/>
      <c r="E1949" s="789"/>
      <c r="F1949" s="789"/>
    </row>
    <row r="1950" spans="1:6">
      <c r="A1950" s="970"/>
      <c r="B1950" s="974"/>
      <c r="C1950" s="972"/>
      <c r="D1950" s="789"/>
      <c r="E1950" s="789"/>
      <c r="F1950" s="789"/>
    </row>
    <row r="1951" spans="1:6">
      <c r="A1951" s="970"/>
      <c r="B1951" s="974"/>
      <c r="C1951" s="972"/>
      <c r="D1951" s="789"/>
      <c r="E1951" s="789"/>
      <c r="F1951" s="789"/>
    </row>
    <row r="1952" spans="1:6">
      <c r="A1952" s="970"/>
      <c r="B1952" s="974"/>
      <c r="C1952" s="972"/>
      <c r="D1952" s="789"/>
      <c r="E1952" s="789"/>
      <c r="F1952" s="789"/>
    </row>
    <row r="1953" spans="1:6">
      <c r="A1953" s="970"/>
      <c r="B1953" s="974"/>
      <c r="C1953" s="972"/>
      <c r="D1953" s="789"/>
      <c r="E1953" s="789"/>
      <c r="F1953" s="789"/>
    </row>
    <row r="1954" spans="1:6">
      <c r="A1954" s="970"/>
      <c r="B1954" s="974"/>
      <c r="C1954" s="972"/>
      <c r="D1954" s="789"/>
      <c r="E1954" s="789"/>
      <c r="F1954" s="789"/>
    </row>
    <row r="1955" spans="1:6">
      <c r="A1955" s="970"/>
      <c r="B1955" s="974"/>
      <c r="C1955" s="972"/>
      <c r="D1955" s="789"/>
      <c r="E1955" s="789"/>
      <c r="F1955" s="789"/>
    </row>
    <row r="1956" spans="1:6">
      <c r="A1956" s="970"/>
      <c r="B1956" s="974"/>
      <c r="C1956" s="972"/>
      <c r="D1956" s="789"/>
      <c r="E1956" s="789"/>
      <c r="F1956" s="789"/>
    </row>
    <row r="1957" spans="1:6">
      <c r="A1957" s="970"/>
      <c r="B1957" s="974"/>
      <c r="C1957" s="972"/>
      <c r="D1957" s="789"/>
      <c r="E1957" s="789"/>
      <c r="F1957" s="789"/>
    </row>
    <row r="1958" spans="1:6">
      <c r="A1958" s="970"/>
      <c r="B1958" s="974"/>
      <c r="C1958" s="972"/>
      <c r="D1958" s="789"/>
      <c r="E1958" s="789"/>
      <c r="F1958" s="789"/>
    </row>
    <row r="1959" spans="1:6">
      <c r="A1959" s="970"/>
      <c r="B1959" s="974"/>
      <c r="C1959" s="972"/>
      <c r="D1959" s="789"/>
      <c r="E1959" s="789"/>
      <c r="F1959" s="789"/>
    </row>
    <row r="1960" spans="1:6">
      <c r="A1960" s="970"/>
      <c r="B1960" s="974"/>
      <c r="C1960" s="972"/>
      <c r="D1960" s="789"/>
      <c r="E1960" s="789"/>
      <c r="F1960" s="789"/>
    </row>
    <row r="1961" spans="1:6">
      <c r="A1961" s="970"/>
      <c r="B1961" s="974"/>
      <c r="C1961" s="972"/>
      <c r="D1961" s="789"/>
      <c r="E1961" s="789"/>
      <c r="F1961" s="789"/>
    </row>
    <row r="1962" spans="1:6">
      <c r="A1962" s="970"/>
      <c r="B1962" s="974"/>
      <c r="C1962" s="972"/>
      <c r="D1962" s="789"/>
      <c r="E1962" s="789"/>
      <c r="F1962" s="789"/>
    </row>
    <row r="1963" spans="1:6">
      <c r="A1963" s="970"/>
      <c r="B1963" s="974"/>
      <c r="C1963" s="972"/>
      <c r="D1963" s="789"/>
      <c r="E1963" s="789"/>
      <c r="F1963" s="789"/>
    </row>
    <row r="1964" spans="1:6">
      <c r="A1964" s="970"/>
      <c r="B1964" s="974"/>
      <c r="C1964" s="972"/>
      <c r="D1964" s="789"/>
      <c r="E1964" s="789"/>
      <c r="F1964" s="789"/>
    </row>
    <row r="1965" spans="1:6">
      <c r="A1965" s="970"/>
      <c r="B1965" s="974"/>
      <c r="C1965" s="972"/>
      <c r="D1965" s="789"/>
      <c r="E1965" s="789"/>
      <c r="F1965" s="789"/>
    </row>
    <row r="1966" spans="1:6">
      <c r="A1966" s="970"/>
      <c r="B1966" s="974"/>
      <c r="C1966" s="972"/>
      <c r="D1966" s="789"/>
      <c r="E1966" s="789"/>
      <c r="F1966" s="789"/>
    </row>
    <row r="1967" spans="1:6">
      <c r="A1967" s="970"/>
      <c r="B1967" s="974"/>
      <c r="C1967" s="972"/>
      <c r="D1967" s="789"/>
      <c r="E1967" s="789"/>
      <c r="F1967" s="789"/>
    </row>
    <row r="1968" spans="1:6">
      <c r="A1968" s="970"/>
      <c r="B1968" s="974"/>
      <c r="C1968" s="972"/>
      <c r="D1968" s="789"/>
      <c r="E1968" s="789"/>
      <c r="F1968" s="789"/>
    </row>
    <row r="1969" spans="1:6">
      <c r="A1969" s="970"/>
      <c r="B1969" s="974"/>
      <c r="C1969" s="972"/>
      <c r="D1969" s="789"/>
      <c r="E1969" s="789"/>
      <c r="F1969" s="789"/>
    </row>
    <row r="1970" spans="1:6">
      <c r="A1970" s="970"/>
      <c r="B1970" s="974"/>
      <c r="C1970" s="972"/>
      <c r="D1970" s="789"/>
      <c r="E1970" s="789"/>
      <c r="F1970" s="789"/>
    </row>
    <row r="1971" spans="1:6">
      <c r="A1971" s="970"/>
      <c r="B1971" s="974"/>
      <c r="C1971" s="972"/>
      <c r="D1971" s="789"/>
      <c r="E1971" s="789"/>
      <c r="F1971" s="789"/>
    </row>
    <row r="1972" spans="1:6">
      <c r="A1972" s="970"/>
      <c r="B1972" s="974"/>
      <c r="C1972" s="972"/>
      <c r="D1972" s="789"/>
      <c r="E1972" s="789"/>
      <c r="F1972" s="789"/>
    </row>
    <row r="1973" spans="1:6">
      <c r="A1973" s="970"/>
      <c r="B1973" s="974"/>
      <c r="C1973" s="972"/>
      <c r="D1973" s="789"/>
      <c r="E1973" s="789"/>
      <c r="F1973" s="789"/>
    </row>
    <row r="1974" spans="1:6">
      <c r="A1974" s="970"/>
      <c r="B1974" s="974"/>
      <c r="C1974" s="972"/>
      <c r="D1974" s="789"/>
      <c r="E1974" s="789"/>
      <c r="F1974" s="789"/>
    </row>
    <row r="1975" spans="1:6">
      <c r="A1975" s="970"/>
      <c r="B1975" s="974"/>
      <c r="C1975" s="972"/>
      <c r="D1975" s="789"/>
      <c r="E1975" s="789"/>
      <c r="F1975" s="789"/>
    </row>
    <row r="1976" spans="1:6">
      <c r="A1976" s="970"/>
      <c r="B1976" s="974"/>
      <c r="C1976" s="972"/>
      <c r="D1976" s="789"/>
      <c r="E1976" s="789"/>
      <c r="F1976" s="789"/>
    </row>
    <row r="1977" spans="1:6">
      <c r="A1977" s="970"/>
      <c r="B1977" s="974"/>
      <c r="C1977" s="972"/>
      <c r="D1977" s="789"/>
      <c r="E1977" s="789"/>
      <c r="F1977" s="789"/>
    </row>
    <row r="1978" spans="1:6">
      <c r="A1978" s="970"/>
      <c r="B1978" s="974"/>
      <c r="C1978" s="972"/>
      <c r="D1978" s="789"/>
      <c r="E1978" s="789"/>
      <c r="F1978" s="789"/>
    </row>
    <row r="1979" spans="1:6">
      <c r="A1979" s="970"/>
      <c r="B1979" s="974"/>
      <c r="C1979" s="972"/>
      <c r="D1979" s="789"/>
      <c r="E1979" s="789"/>
      <c r="F1979" s="789"/>
    </row>
    <row r="1980" spans="1:6">
      <c r="A1980" s="970"/>
      <c r="B1980" s="974"/>
      <c r="C1980" s="972"/>
      <c r="D1980" s="789"/>
      <c r="E1980" s="789"/>
      <c r="F1980" s="789"/>
    </row>
    <row r="1981" spans="1:6">
      <c r="A1981" s="970"/>
      <c r="B1981" s="974"/>
      <c r="C1981" s="972"/>
      <c r="D1981" s="789"/>
      <c r="E1981" s="789"/>
      <c r="F1981" s="789"/>
    </row>
    <row r="1982" spans="1:6">
      <c r="A1982" s="970"/>
      <c r="B1982" s="974"/>
      <c r="C1982" s="972"/>
      <c r="D1982" s="789"/>
      <c r="E1982" s="789"/>
      <c r="F1982" s="789"/>
    </row>
    <row r="1983" spans="1:6">
      <c r="A1983" s="970"/>
      <c r="B1983" s="974"/>
      <c r="C1983" s="972"/>
      <c r="D1983" s="789"/>
      <c r="E1983" s="789"/>
      <c r="F1983" s="789"/>
    </row>
    <row r="1984" spans="1:6">
      <c r="A1984" s="970"/>
      <c r="B1984" s="974"/>
      <c r="C1984" s="972"/>
      <c r="D1984" s="789"/>
      <c r="E1984" s="789"/>
      <c r="F1984" s="789"/>
    </row>
    <row r="1985" spans="1:6">
      <c r="A1985" s="970"/>
      <c r="B1985" s="974"/>
      <c r="C1985" s="972"/>
      <c r="D1985" s="789"/>
      <c r="E1985" s="789"/>
      <c r="F1985" s="789"/>
    </row>
    <row r="1986" spans="1:6">
      <c r="A1986" s="970"/>
      <c r="B1986" s="974"/>
      <c r="C1986" s="972"/>
      <c r="D1986" s="789"/>
      <c r="E1986" s="789"/>
      <c r="F1986" s="789"/>
    </row>
    <row r="1987" spans="1:6">
      <c r="A1987" s="970"/>
      <c r="B1987" s="974"/>
      <c r="C1987" s="972"/>
      <c r="D1987" s="789"/>
      <c r="E1987" s="789"/>
      <c r="F1987" s="789"/>
    </row>
    <row r="1988" spans="1:6">
      <c r="A1988" s="970"/>
      <c r="B1988" s="974"/>
      <c r="C1988" s="972"/>
      <c r="D1988" s="789"/>
      <c r="E1988" s="789"/>
      <c r="F1988" s="789"/>
    </row>
    <row r="1989" spans="1:6">
      <c r="A1989" s="970"/>
      <c r="B1989" s="974"/>
      <c r="C1989" s="972"/>
      <c r="D1989" s="789"/>
      <c r="E1989" s="789"/>
      <c r="F1989" s="789"/>
    </row>
    <row r="1990" spans="1:6">
      <c r="A1990" s="970"/>
      <c r="B1990" s="974"/>
      <c r="C1990" s="972"/>
      <c r="D1990" s="789"/>
      <c r="E1990" s="789"/>
      <c r="F1990" s="789"/>
    </row>
    <row r="1991" spans="1:6">
      <c r="A1991" s="970"/>
      <c r="B1991" s="974"/>
      <c r="C1991" s="972"/>
      <c r="D1991" s="789"/>
      <c r="E1991" s="789"/>
      <c r="F1991" s="789"/>
    </row>
    <row r="1992" spans="1:6">
      <c r="A1992" s="970"/>
      <c r="B1992" s="974"/>
      <c r="C1992" s="972"/>
      <c r="D1992" s="789"/>
      <c r="E1992" s="789"/>
      <c r="F1992" s="789"/>
    </row>
    <row r="1993" spans="1:6">
      <c r="A1993" s="970"/>
      <c r="B1993" s="974"/>
      <c r="C1993" s="972"/>
      <c r="D1993" s="789"/>
      <c r="E1993" s="789"/>
      <c r="F1993" s="789"/>
    </row>
    <row r="1994" spans="1:6">
      <c r="A1994" s="970"/>
      <c r="B1994" s="974"/>
      <c r="C1994" s="972"/>
      <c r="D1994" s="789"/>
      <c r="E1994" s="789"/>
      <c r="F1994" s="789"/>
    </row>
    <row r="1995" spans="1:6">
      <c r="A1995" s="970"/>
      <c r="B1995" s="974"/>
      <c r="C1995" s="972"/>
      <c r="D1995" s="789"/>
      <c r="E1995" s="789"/>
      <c r="F1995" s="789"/>
    </row>
    <row r="1996" spans="1:6">
      <c r="A1996" s="970"/>
      <c r="B1996" s="974"/>
      <c r="C1996" s="972"/>
      <c r="D1996" s="789"/>
      <c r="E1996" s="789"/>
      <c r="F1996" s="789"/>
    </row>
    <row r="1997" spans="1:6">
      <c r="A1997" s="970"/>
      <c r="B1997" s="974"/>
      <c r="C1997" s="972"/>
      <c r="D1997" s="789"/>
      <c r="E1997" s="789"/>
      <c r="F1997" s="789"/>
    </row>
    <row r="1998" spans="1:6">
      <c r="A1998" s="970"/>
      <c r="B1998" s="974"/>
      <c r="C1998" s="972"/>
      <c r="D1998" s="789"/>
      <c r="E1998" s="789"/>
      <c r="F1998" s="789"/>
    </row>
    <row r="1999" spans="1:6">
      <c r="A1999" s="970"/>
      <c r="B1999" s="974"/>
      <c r="C1999" s="972"/>
      <c r="D1999" s="789"/>
      <c r="E1999" s="789"/>
      <c r="F1999" s="789"/>
    </row>
    <row r="2000" spans="1:6">
      <c r="A2000" s="970"/>
      <c r="B2000" s="974"/>
      <c r="C2000" s="972"/>
      <c r="D2000" s="789"/>
      <c r="E2000" s="789"/>
      <c r="F2000" s="789"/>
    </row>
    <row r="2001" spans="1:6">
      <c r="A2001" s="970"/>
      <c r="B2001" s="974"/>
      <c r="C2001" s="972"/>
      <c r="D2001" s="789"/>
      <c r="E2001" s="789"/>
      <c r="F2001" s="789"/>
    </row>
    <row r="2002" spans="1:6">
      <c r="A2002" s="970"/>
      <c r="B2002" s="974"/>
      <c r="C2002" s="972"/>
      <c r="D2002" s="789"/>
      <c r="E2002" s="789"/>
      <c r="F2002" s="789"/>
    </row>
    <row r="2003" spans="1:6">
      <c r="A2003" s="970"/>
      <c r="B2003" s="974"/>
      <c r="C2003" s="972"/>
      <c r="D2003" s="789"/>
      <c r="E2003" s="789"/>
      <c r="F2003" s="789"/>
    </row>
    <row r="2004" spans="1:6">
      <c r="A2004" s="970"/>
      <c r="B2004" s="974"/>
      <c r="C2004" s="972"/>
      <c r="D2004" s="789"/>
      <c r="E2004" s="789"/>
      <c r="F2004" s="789"/>
    </row>
    <row r="2005" spans="1:6">
      <c r="A2005" s="970"/>
      <c r="B2005" s="974"/>
      <c r="C2005" s="972"/>
      <c r="D2005" s="789"/>
      <c r="E2005" s="789"/>
      <c r="F2005" s="789"/>
    </row>
    <row r="2006" spans="1:6">
      <c r="A2006" s="970"/>
      <c r="B2006" s="974"/>
      <c r="C2006" s="972"/>
      <c r="D2006" s="789"/>
      <c r="E2006" s="789"/>
      <c r="F2006" s="789"/>
    </row>
    <row r="2007" spans="1:6">
      <c r="A2007" s="970"/>
      <c r="B2007" s="974"/>
      <c r="C2007" s="972"/>
      <c r="D2007" s="789"/>
      <c r="E2007" s="789"/>
      <c r="F2007" s="789"/>
    </row>
    <row r="2008" spans="1:6">
      <c r="A2008" s="970"/>
      <c r="B2008" s="974"/>
      <c r="C2008" s="972"/>
      <c r="D2008" s="789"/>
      <c r="E2008" s="789"/>
      <c r="F2008" s="789"/>
    </row>
    <row r="2009" spans="1:6">
      <c r="A2009" s="970"/>
      <c r="B2009" s="974"/>
      <c r="C2009" s="972"/>
      <c r="D2009" s="789"/>
      <c r="E2009" s="789"/>
      <c r="F2009" s="789"/>
    </row>
    <row r="2010" spans="1:6">
      <c r="A2010" s="970"/>
      <c r="B2010" s="974"/>
      <c r="C2010" s="972"/>
      <c r="D2010" s="789"/>
      <c r="E2010" s="789"/>
      <c r="F2010" s="789"/>
    </row>
    <row r="2011" spans="1:6">
      <c r="A2011" s="970"/>
      <c r="B2011" s="974"/>
      <c r="C2011" s="972"/>
      <c r="D2011" s="789"/>
      <c r="E2011" s="789"/>
      <c r="F2011" s="789"/>
    </row>
    <row r="2012" spans="1:6">
      <c r="A2012" s="970"/>
      <c r="B2012" s="974"/>
      <c r="C2012" s="972"/>
      <c r="D2012" s="789"/>
      <c r="E2012" s="789"/>
      <c r="F2012" s="789"/>
    </row>
    <row r="2013" spans="1:6">
      <c r="A2013" s="970"/>
      <c r="B2013" s="974"/>
      <c r="C2013" s="972"/>
      <c r="D2013" s="789"/>
      <c r="E2013" s="789"/>
      <c r="F2013" s="789"/>
    </row>
    <row r="2014" spans="1:6">
      <c r="A2014" s="970"/>
      <c r="B2014" s="974"/>
      <c r="C2014" s="972"/>
      <c r="D2014" s="789"/>
      <c r="E2014" s="789"/>
      <c r="F2014" s="789"/>
    </row>
    <row r="2015" spans="1:6">
      <c r="A2015" s="970"/>
      <c r="B2015" s="974"/>
      <c r="C2015" s="972"/>
      <c r="D2015" s="789"/>
      <c r="E2015" s="789"/>
      <c r="F2015" s="789"/>
    </row>
    <row r="2016" spans="1:6">
      <c r="A2016" s="970"/>
      <c r="B2016" s="974"/>
      <c r="C2016" s="972"/>
      <c r="D2016" s="789"/>
      <c r="E2016" s="789"/>
      <c r="F2016" s="789"/>
    </row>
    <row r="2017" spans="1:6">
      <c r="A2017" s="970"/>
      <c r="B2017" s="974"/>
      <c r="C2017" s="972"/>
      <c r="D2017" s="789"/>
      <c r="E2017" s="789"/>
      <c r="F2017" s="789"/>
    </row>
    <row r="2018" spans="1:6">
      <c r="A2018" s="970"/>
      <c r="B2018" s="974"/>
      <c r="C2018" s="972"/>
      <c r="D2018" s="789"/>
      <c r="E2018" s="789"/>
      <c r="F2018" s="789"/>
    </row>
    <row r="2019" spans="1:6">
      <c r="A2019" s="970"/>
      <c r="B2019" s="974"/>
      <c r="C2019" s="972"/>
      <c r="D2019" s="789"/>
      <c r="E2019" s="789"/>
      <c r="F2019" s="789"/>
    </row>
    <row r="2020" spans="1:6">
      <c r="A2020" s="970"/>
      <c r="B2020" s="974"/>
      <c r="C2020" s="972"/>
      <c r="D2020" s="789"/>
      <c r="E2020" s="789"/>
      <c r="F2020" s="789"/>
    </row>
    <row r="2021" spans="1:6">
      <c r="A2021" s="970"/>
      <c r="B2021" s="974"/>
      <c r="C2021" s="972"/>
      <c r="D2021" s="789"/>
      <c r="E2021" s="789"/>
      <c r="F2021" s="789"/>
    </row>
    <row r="2022" spans="1:6">
      <c r="A2022" s="970"/>
      <c r="B2022" s="974"/>
      <c r="C2022" s="972"/>
      <c r="D2022" s="789"/>
      <c r="E2022" s="789"/>
      <c r="F2022" s="789"/>
    </row>
    <row r="2023" spans="1:6">
      <c r="A2023" s="970"/>
      <c r="B2023" s="974"/>
      <c r="C2023" s="972"/>
      <c r="D2023" s="789"/>
      <c r="E2023" s="789"/>
      <c r="F2023" s="789"/>
    </row>
    <row r="2024" spans="1:6">
      <c r="A2024" s="970"/>
      <c r="B2024" s="974"/>
      <c r="C2024" s="972"/>
      <c r="D2024" s="789"/>
      <c r="E2024" s="789"/>
      <c r="F2024" s="789"/>
    </row>
    <row r="2025" spans="1:6">
      <c r="A2025" s="970"/>
      <c r="B2025" s="974"/>
      <c r="C2025" s="972"/>
      <c r="D2025" s="789"/>
      <c r="E2025" s="789"/>
      <c r="F2025" s="789"/>
    </row>
    <row r="2026" spans="1:6">
      <c r="A2026" s="970"/>
      <c r="B2026" s="974"/>
      <c r="C2026" s="972"/>
      <c r="D2026" s="789"/>
      <c r="E2026" s="789"/>
      <c r="F2026" s="789"/>
    </row>
    <row r="2027" spans="1:6">
      <c r="A2027" s="970"/>
      <c r="B2027" s="974"/>
      <c r="C2027" s="972"/>
      <c r="D2027" s="789"/>
      <c r="E2027" s="789"/>
      <c r="F2027" s="789"/>
    </row>
    <row r="2028" spans="1:6">
      <c r="A2028" s="970"/>
      <c r="B2028" s="974"/>
      <c r="C2028" s="972"/>
      <c r="D2028" s="789"/>
      <c r="E2028" s="789"/>
      <c r="F2028" s="789"/>
    </row>
    <row r="2029" spans="1:6">
      <c r="A2029" s="970"/>
      <c r="B2029" s="974"/>
      <c r="C2029" s="972"/>
      <c r="D2029" s="789"/>
      <c r="E2029" s="789"/>
      <c r="F2029" s="789"/>
    </row>
    <row r="2030" spans="1:6">
      <c r="A2030" s="970"/>
      <c r="B2030" s="974"/>
      <c r="C2030" s="972"/>
      <c r="D2030" s="789"/>
      <c r="E2030" s="789"/>
      <c r="F2030" s="789"/>
    </row>
    <row r="2031" spans="1:6">
      <c r="A2031" s="970"/>
      <c r="B2031" s="974"/>
      <c r="C2031" s="972"/>
      <c r="D2031" s="789"/>
      <c r="E2031" s="789"/>
      <c r="F2031" s="789"/>
    </row>
    <row r="2032" spans="1:6">
      <c r="A2032" s="970"/>
      <c r="B2032" s="974"/>
      <c r="C2032" s="972"/>
      <c r="D2032" s="789"/>
      <c r="E2032" s="789"/>
      <c r="F2032" s="789"/>
    </row>
    <row r="2033" spans="1:6">
      <c r="A2033" s="970"/>
      <c r="B2033" s="974"/>
      <c r="C2033" s="972"/>
      <c r="D2033" s="789"/>
      <c r="E2033" s="789"/>
      <c r="F2033" s="789"/>
    </row>
    <row r="2034" spans="1:6">
      <c r="A2034" s="970"/>
      <c r="B2034" s="974"/>
      <c r="C2034" s="972"/>
      <c r="D2034" s="789"/>
      <c r="E2034" s="789"/>
      <c r="F2034" s="789"/>
    </row>
    <row r="2035" spans="1:6">
      <c r="A2035" s="970"/>
      <c r="B2035" s="974"/>
      <c r="C2035" s="972"/>
      <c r="D2035" s="789"/>
      <c r="E2035" s="789"/>
      <c r="F2035" s="789"/>
    </row>
    <row r="2036" spans="1:6">
      <c r="A2036" s="970"/>
      <c r="B2036" s="974"/>
      <c r="C2036" s="972"/>
      <c r="D2036" s="789"/>
      <c r="E2036" s="789"/>
      <c r="F2036" s="789"/>
    </row>
    <row r="2037" spans="1:6">
      <c r="A2037" s="970"/>
      <c r="B2037" s="974"/>
      <c r="C2037" s="972"/>
      <c r="D2037" s="789"/>
      <c r="E2037" s="789"/>
      <c r="F2037" s="789"/>
    </row>
    <row r="2038" spans="1:6">
      <c r="A2038" s="970"/>
      <c r="B2038" s="974"/>
      <c r="C2038" s="972"/>
      <c r="D2038" s="789"/>
      <c r="E2038" s="789"/>
      <c r="F2038" s="789"/>
    </row>
    <row r="2039" spans="1:6">
      <c r="A2039" s="970"/>
      <c r="B2039" s="974"/>
      <c r="C2039" s="972"/>
      <c r="D2039" s="789"/>
      <c r="E2039" s="789"/>
      <c r="F2039" s="789"/>
    </row>
    <row r="2040" spans="1:6">
      <c r="A2040" s="970"/>
      <c r="B2040" s="974"/>
      <c r="C2040" s="972"/>
      <c r="D2040" s="789"/>
      <c r="E2040" s="789"/>
      <c r="F2040" s="789"/>
    </row>
    <row r="2041" spans="1:6">
      <c r="A2041" s="970"/>
      <c r="B2041" s="974"/>
      <c r="C2041" s="972"/>
      <c r="D2041" s="789"/>
      <c r="E2041" s="789"/>
      <c r="F2041" s="789"/>
    </row>
    <row r="2042" spans="1:6">
      <c r="A2042" s="970"/>
      <c r="B2042" s="974"/>
      <c r="C2042" s="972"/>
      <c r="D2042" s="789"/>
      <c r="E2042" s="789"/>
      <c r="F2042" s="789"/>
    </row>
    <row r="2043" spans="1:6">
      <c r="A2043" s="970"/>
      <c r="B2043" s="974"/>
      <c r="C2043" s="972"/>
      <c r="D2043" s="789"/>
      <c r="E2043" s="789"/>
      <c r="F2043" s="789"/>
    </row>
    <row r="2044" spans="1:6">
      <c r="A2044" s="970"/>
      <c r="B2044" s="974"/>
      <c r="C2044" s="972"/>
      <c r="D2044" s="789"/>
      <c r="E2044" s="789"/>
      <c r="F2044" s="789"/>
    </row>
    <row r="2045" spans="1:6">
      <c r="A2045" s="970"/>
      <c r="B2045" s="974"/>
      <c r="C2045" s="972"/>
      <c r="D2045" s="789"/>
      <c r="E2045" s="789"/>
      <c r="F2045" s="789"/>
    </row>
    <row r="2046" spans="1:6">
      <c r="A2046" s="970"/>
      <c r="B2046" s="974"/>
      <c r="C2046" s="972"/>
      <c r="D2046" s="789"/>
      <c r="E2046" s="789"/>
      <c r="F2046" s="789"/>
    </row>
    <row r="2047" spans="1:6">
      <c r="A2047" s="970"/>
      <c r="B2047" s="974"/>
      <c r="C2047" s="972"/>
      <c r="D2047" s="789"/>
      <c r="E2047" s="789"/>
      <c r="F2047" s="789"/>
    </row>
    <row r="2048" spans="1:6">
      <c r="A2048" s="970"/>
      <c r="B2048" s="974"/>
      <c r="C2048" s="972"/>
      <c r="D2048" s="789"/>
      <c r="E2048" s="789"/>
      <c r="F2048" s="789"/>
    </row>
    <row r="2049" spans="1:6">
      <c r="A2049" s="970"/>
      <c r="B2049" s="974"/>
      <c r="C2049" s="972"/>
      <c r="D2049" s="789"/>
      <c r="E2049" s="789"/>
      <c r="F2049" s="789"/>
    </row>
    <row r="2050" spans="1:6">
      <c r="A2050" s="970"/>
      <c r="B2050" s="974"/>
      <c r="C2050" s="972"/>
      <c r="D2050" s="789"/>
      <c r="E2050" s="789"/>
      <c r="F2050" s="789"/>
    </row>
    <row r="2051" spans="1:6">
      <c r="A2051" s="970"/>
      <c r="B2051" s="974"/>
      <c r="C2051" s="972"/>
      <c r="D2051" s="789"/>
      <c r="E2051" s="789"/>
      <c r="F2051" s="789"/>
    </row>
    <row r="2052" spans="1:6">
      <c r="A2052" s="970"/>
      <c r="B2052" s="974"/>
      <c r="C2052" s="972"/>
      <c r="D2052" s="789"/>
      <c r="E2052" s="789"/>
      <c r="F2052" s="789"/>
    </row>
    <row r="2053" spans="1:6">
      <c r="A2053" s="970"/>
      <c r="B2053" s="974"/>
      <c r="C2053" s="972"/>
      <c r="D2053" s="789"/>
      <c r="E2053" s="789"/>
      <c r="F2053" s="789"/>
    </row>
    <row r="2054" spans="1:6">
      <c r="A2054" s="970"/>
      <c r="B2054" s="974"/>
      <c r="C2054" s="972"/>
      <c r="D2054" s="789"/>
      <c r="E2054" s="789"/>
      <c r="F2054" s="789"/>
    </row>
    <row r="2055" spans="1:6">
      <c r="A2055" s="970"/>
      <c r="B2055" s="974"/>
      <c r="C2055" s="972"/>
      <c r="D2055" s="789"/>
      <c r="E2055" s="789"/>
      <c r="F2055" s="789"/>
    </row>
    <row r="2056" spans="1:6">
      <c r="A2056" s="970"/>
      <c r="B2056" s="974"/>
      <c r="C2056" s="972"/>
      <c r="D2056" s="789"/>
      <c r="E2056" s="789"/>
      <c r="F2056" s="789"/>
    </row>
    <row r="2057" spans="1:6">
      <c r="A2057" s="970"/>
      <c r="B2057" s="974"/>
      <c r="C2057" s="972"/>
      <c r="D2057" s="789"/>
      <c r="E2057" s="789"/>
      <c r="F2057" s="789"/>
    </row>
    <row r="2058" spans="1:6">
      <c r="A2058" s="970"/>
      <c r="B2058" s="974"/>
      <c r="C2058" s="972"/>
      <c r="D2058" s="789"/>
      <c r="E2058" s="789"/>
      <c r="F2058" s="789"/>
    </row>
    <row r="2059" spans="1:6">
      <c r="A2059" s="970"/>
      <c r="B2059" s="974"/>
      <c r="C2059" s="972"/>
      <c r="D2059" s="789"/>
      <c r="E2059" s="789"/>
      <c r="F2059" s="789"/>
    </row>
    <row r="2060" spans="1:6">
      <c r="A2060" s="970"/>
      <c r="B2060" s="974"/>
      <c r="C2060" s="972"/>
      <c r="D2060" s="789"/>
      <c r="E2060" s="789"/>
      <c r="F2060" s="789"/>
    </row>
    <row r="2061" spans="1:6">
      <c r="A2061" s="970"/>
      <c r="B2061" s="974"/>
      <c r="C2061" s="972"/>
      <c r="D2061" s="789"/>
      <c r="E2061" s="789"/>
      <c r="F2061" s="789"/>
    </row>
    <row r="2062" spans="1:6">
      <c r="A2062" s="970"/>
      <c r="B2062" s="974"/>
      <c r="C2062" s="972"/>
      <c r="D2062" s="789"/>
      <c r="E2062" s="789"/>
      <c r="F2062" s="789"/>
    </row>
    <row r="2063" spans="1:6">
      <c r="A2063" s="970"/>
      <c r="B2063" s="974"/>
      <c r="C2063" s="972"/>
      <c r="D2063" s="789"/>
      <c r="E2063" s="789"/>
      <c r="F2063" s="789"/>
    </row>
    <row r="2064" spans="1:6">
      <c r="A2064" s="970"/>
      <c r="B2064" s="974"/>
      <c r="C2064" s="972"/>
      <c r="D2064" s="789"/>
      <c r="E2064" s="789"/>
      <c r="F2064" s="789"/>
    </row>
    <row r="2065" spans="1:6">
      <c r="A2065" s="970"/>
      <c r="B2065" s="974"/>
      <c r="C2065" s="972"/>
      <c r="D2065" s="789"/>
      <c r="E2065" s="789"/>
      <c r="F2065" s="789"/>
    </row>
    <row r="2066" spans="1:6">
      <c r="A2066" s="970"/>
      <c r="B2066" s="974"/>
      <c r="C2066" s="972"/>
      <c r="D2066" s="789"/>
      <c r="E2066" s="789"/>
      <c r="F2066" s="789"/>
    </row>
    <row r="2067" spans="1:6">
      <c r="A2067" s="970"/>
      <c r="B2067" s="974"/>
      <c r="C2067" s="972"/>
      <c r="D2067" s="789"/>
      <c r="E2067" s="789"/>
      <c r="F2067" s="789"/>
    </row>
    <row r="2068" spans="1:6">
      <c r="A2068" s="970"/>
      <c r="B2068" s="974"/>
      <c r="C2068" s="972"/>
      <c r="D2068" s="789"/>
      <c r="E2068" s="789"/>
      <c r="F2068" s="789"/>
    </row>
    <row r="2069" spans="1:6">
      <c r="A2069" s="970"/>
      <c r="B2069" s="974"/>
      <c r="C2069" s="972"/>
      <c r="D2069" s="789"/>
      <c r="E2069" s="789"/>
      <c r="F2069" s="789"/>
    </row>
    <row r="2070" spans="1:6">
      <c r="A2070" s="970"/>
      <c r="B2070" s="974"/>
      <c r="C2070" s="972"/>
      <c r="D2070" s="789"/>
      <c r="E2070" s="789"/>
      <c r="F2070" s="789"/>
    </row>
    <row r="2071" spans="1:6">
      <c r="A2071" s="970"/>
      <c r="B2071" s="974"/>
      <c r="C2071" s="972"/>
      <c r="D2071" s="789"/>
      <c r="E2071" s="789"/>
      <c r="F2071" s="789"/>
    </row>
    <row r="2072" spans="1:6">
      <c r="A2072" s="970"/>
      <c r="B2072" s="974"/>
      <c r="C2072" s="972"/>
      <c r="D2072" s="789"/>
      <c r="E2072" s="789"/>
      <c r="F2072" s="789"/>
    </row>
    <row r="2073" spans="1:6">
      <c r="A2073" s="970"/>
      <c r="B2073" s="974"/>
      <c r="C2073" s="972"/>
      <c r="D2073" s="789"/>
      <c r="E2073" s="789"/>
      <c r="F2073" s="789"/>
    </row>
    <row r="2074" spans="1:6">
      <c r="A2074" s="970"/>
      <c r="B2074" s="974"/>
      <c r="C2074" s="972"/>
      <c r="D2074" s="789"/>
      <c r="E2074" s="789"/>
      <c r="F2074" s="789"/>
    </row>
    <row r="2075" spans="1:6">
      <c r="A2075" s="970"/>
      <c r="B2075" s="974"/>
      <c r="C2075" s="972"/>
      <c r="D2075" s="789"/>
      <c r="E2075" s="789"/>
      <c r="F2075" s="789"/>
    </row>
    <row r="2076" spans="1:6">
      <c r="A2076" s="970"/>
      <c r="B2076" s="974"/>
      <c r="C2076" s="972"/>
      <c r="D2076" s="789"/>
      <c r="E2076" s="789"/>
      <c r="F2076" s="789"/>
    </row>
    <row r="2077" spans="1:6">
      <c r="A2077" s="970"/>
      <c r="B2077" s="974"/>
      <c r="C2077" s="972"/>
      <c r="D2077" s="789"/>
      <c r="E2077" s="789"/>
      <c r="F2077" s="789"/>
    </row>
    <row r="2078" spans="1:6">
      <c r="A2078" s="970"/>
      <c r="B2078" s="974"/>
      <c r="C2078" s="972"/>
      <c r="D2078" s="789"/>
      <c r="E2078" s="789"/>
      <c r="F2078" s="789"/>
    </row>
    <row r="2079" spans="1:6">
      <c r="A2079" s="970"/>
      <c r="B2079" s="974"/>
      <c r="C2079" s="972"/>
      <c r="D2079" s="789"/>
      <c r="E2079" s="789"/>
      <c r="F2079" s="789"/>
    </row>
    <row r="2080" spans="1:6">
      <c r="A2080" s="970"/>
      <c r="B2080" s="974"/>
      <c r="C2080" s="972"/>
      <c r="D2080" s="789"/>
      <c r="E2080" s="789"/>
      <c r="F2080" s="789"/>
    </row>
    <row r="2081" spans="1:6">
      <c r="A2081" s="970"/>
      <c r="B2081" s="974"/>
      <c r="C2081" s="972"/>
      <c r="D2081" s="789"/>
      <c r="E2081" s="789"/>
      <c r="F2081" s="789"/>
    </row>
    <row r="2082" spans="1:6">
      <c r="A2082" s="970"/>
      <c r="B2082" s="974"/>
      <c r="C2082" s="972"/>
      <c r="D2082" s="789"/>
      <c r="E2082" s="789"/>
      <c r="F2082" s="789"/>
    </row>
    <row r="2083" spans="1:6">
      <c r="A2083" s="970"/>
      <c r="B2083" s="974"/>
      <c r="C2083" s="972"/>
      <c r="D2083" s="789"/>
      <c r="E2083" s="789"/>
      <c r="F2083" s="789"/>
    </row>
    <row r="2084" spans="1:6">
      <c r="A2084" s="970"/>
      <c r="B2084" s="974"/>
      <c r="C2084" s="972"/>
      <c r="D2084" s="789"/>
      <c r="E2084" s="789"/>
      <c r="F2084" s="789"/>
    </row>
    <row r="2085" spans="1:6">
      <c r="A2085" s="970"/>
      <c r="B2085" s="974"/>
      <c r="C2085" s="972"/>
      <c r="D2085" s="789"/>
      <c r="E2085" s="789"/>
      <c r="F2085" s="789"/>
    </row>
    <row r="2086" spans="1:6">
      <c r="A2086" s="970"/>
      <c r="B2086" s="974"/>
      <c r="C2086" s="972"/>
      <c r="D2086" s="789"/>
      <c r="E2086" s="789"/>
      <c r="F2086" s="789"/>
    </row>
    <row r="2087" spans="1:6">
      <c r="A2087" s="970"/>
      <c r="B2087" s="974"/>
      <c r="C2087" s="972"/>
      <c r="D2087" s="789"/>
      <c r="E2087" s="789"/>
      <c r="F2087" s="789"/>
    </row>
    <row r="2088" spans="1:6">
      <c r="A2088" s="970"/>
      <c r="B2088" s="974"/>
      <c r="C2088" s="972"/>
      <c r="D2088" s="789"/>
      <c r="E2088" s="789"/>
      <c r="F2088" s="789"/>
    </row>
    <row r="2089" spans="1:6">
      <c r="A2089" s="970"/>
      <c r="B2089" s="974"/>
      <c r="C2089" s="972"/>
      <c r="D2089" s="789"/>
      <c r="E2089" s="789"/>
      <c r="F2089" s="789"/>
    </row>
    <row r="2090" spans="1:6">
      <c r="A2090" s="970"/>
      <c r="B2090" s="974"/>
      <c r="C2090" s="972"/>
      <c r="D2090" s="789"/>
      <c r="E2090" s="789"/>
      <c r="F2090" s="789"/>
    </row>
    <row r="2091" spans="1:6">
      <c r="A2091" s="970"/>
      <c r="B2091" s="974"/>
      <c r="C2091" s="972"/>
      <c r="D2091" s="789"/>
      <c r="E2091" s="789"/>
      <c r="F2091" s="789"/>
    </row>
    <row r="2092" spans="1:6">
      <c r="A2092" s="970"/>
      <c r="B2092" s="974"/>
      <c r="C2092" s="972"/>
      <c r="D2092" s="789"/>
      <c r="E2092" s="789"/>
      <c r="F2092" s="789"/>
    </row>
    <row r="2093" spans="1:6">
      <c r="A2093" s="970"/>
      <c r="B2093" s="974"/>
      <c r="C2093" s="972"/>
      <c r="D2093" s="789"/>
      <c r="E2093" s="789"/>
      <c r="F2093" s="789"/>
    </row>
    <row r="2094" spans="1:6">
      <c r="A2094" s="970"/>
      <c r="B2094" s="974"/>
      <c r="C2094" s="972"/>
      <c r="D2094" s="789"/>
      <c r="E2094" s="789"/>
      <c r="F2094" s="789"/>
    </row>
    <row r="2095" spans="1:6">
      <c r="A2095" s="970"/>
      <c r="B2095" s="974"/>
      <c r="C2095" s="972"/>
      <c r="D2095" s="789"/>
      <c r="E2095" s="789"/>
      <c r="F2095" s="789"/>
    </row>
    <row r="2096" spans="1:6">
      <c r="A2096" s="970"/>
      <c r="B2096" s="974"/>
      <c r="C2096" s="972"/>
      <c r="D2096" s="789"/>
      <c r="E2096" s="789"/>
      <c r="F2096" s="789"/>
    </row>
    <row r="2097" spans="1:6">
      <c r="A2097" s="970"/>
      <c r="B2097" s="974"/>
      <c r="C2097" s="972"/>
      <c r="D2097" s="789"/>
      <c r="E2097" s="789"/>
      <c r="F2097" s="789"/>
    </row>
    <row r="2098" spans="1:6">
      <c r="A2098" s="970"/>
      <c r="B2098" s="974"/>
      <c r="C2098" s="972"/>
      <c r="D2098" s="789"/>
      <c r="E2098" s="789"/>
      <c r="F2098" s="789"/>
    </row>
    <row r="2099" spans="1:6">
      <c r="A2099" s="970"/>
      <c r="B2099" s="974"/>
      <c r="C2099" s="972"/>
      <c r="D2099" s="789"/>
      <c r="E2099" s="789"/>
      <c r="F2099" s="789"/>
    </row>
    <row r="2100" spans="1:6">
      <c r="A2100" s="970"/>
      <c r="B2100" s="974"/>
      <c r="C2100" s="972"/>
      <c r="D2100" s="789"/>
      <c r="E2100" s="789"/>
      <c r="F2100" s="789"/>
    </row>
    <row r="2101" spans="1:6">
      <c r="A2101" s="970"/>
      <c r="B2101" s="974"/>
      <c r="C2101" s="972"/>
      <c r="D2101" s="789"/>
      <c r="E2101" s="789"/>
      <c r="F2101" s="789"/>
    </row>
    <row r="2102" spans="1:6">
      <c r="A2102" s="970"/>
      <c r="B2102" s="974"/>
      <c r="C2102" s="972"/>
      <c r="D2102" s="789"/>
      <c r="E2102" s="789"/>
      <c r="F2102" s="789"/>
    </row>
    <row r="2103" spans="1:6">
      <c r="A2103" s="970"/>
      <c r="B2103" s="974"/>
      <c r="C2103" s="972"/>
      <c r="D2103" s="789"/>
      <c r="E2103" s="789"/>
      <c r="F2103" s="789"/>
    </row>
    <row r="2104" spans="1:6">
      <c r="A2104" s="970"/>
      <c r="B2104" s="974"/>
      <c r="C2104" s="972"/>
      <c r="D2104" s="789"/>
      <c r="E2104" s="789"/>
      <c r="F2104" s="789"/>
    </row>
    <row r="2105" spans="1:6">
      <c r="A2105" s="970"/>
      <c r="B2105" s="974"/>
      <c r="C2105" s="972"/>
      <c r="D2105" s="789"/>
      <c r="E2105" s="789"/>
      <c r="F2105" s="789"/>
    </row>
    <row r="2106" spans="1:6">
      <c r="A2106" s="970"/>
      <c r="B2106" s="974"/>
      <c r="C2106" s="972"/>
      <c r="D2106" s="789"/>
      <c r="E2106" s="789"/>
      <c r="F2106" s="789"/>
    </row>
    <row r="2107" spans="1:6">
      <c r="A2107" s="970"/>
      <c r="B2107" s="974"/>
      <c r="C2107" s="972"/>
      <c r="D2107" s="789"/>
      <c r="E2107" s="789"/>
      <c r="F2107" s="789"/>
    </row>
    <row r="2108" spans="1:6">
      <c r="A2108" s="970"/>
      <c r="B2108" s="974"/>
      <c r="C2108" s="972"/>
      <c r="D2108" s="789"/>
      <c r="E2108" s="789"/>
      <c r="F2108" s="789"/>
    </row>
    <row r="2109" spans="1:6">
      <c r="A2109" s="970"/>
      <c r="B2109" s="974"/>
      <c r="C2109" s="972"/>
      <c r="D2109" s="789"/>
      <c r="E2109" s="789"/>
      <c r="F2109" s="789"/>
    </row>
    <row r="2110" spans="1:6">
      <c r="A2110" s="970"/>
      <c r="B2110" s="974"/>
      <c r="C2110" s="972"/>
      <c r="D2110" s="789"/>
      <c r="E2110" s="789"/>
      <c r="F2110" s="789"/>
    </row>
    <row r="2111" spans="1:6">
      <c r="A2111" s="970"/>
      <c r="B2111" s="974"/>
      <c r="C2111" s="972"/>
      <c r="D2111" s="789"/>
      <c r="E2111" s="789"/>
      <c r="F2111" s="789"/>
    </row>
    <row r="2112" spans="1:6">
      <c r="A2112" s="970"/>
      <c r="B2112" s="974"/>
      <c r="C2112" s="972"/>
      <c r="D2112" s="789"/>
      <c r="E2112" s="789"/>
      <c r="F2112" s="789"/>
    </row>
    <row r="2113" spans="1:6">
      <c r="A2113" s="970"/>
      <c r="B2113" s="974"/>
      <c r="C2113" s="972"/>
      <c r="D2113" s="789"/>
      <c r="E2113" s="789"/>
      <c r="F2113" s="789"/>
    </row>
    <row r="2114" spans="1:6">
      <c r="A2114" s="970"/>
      <c r="B2114" s="974"/>
      <c r="C2114" s="972"/>
      <c r="D2114" s="789"/>
      <c r="E2114" s="789"/>
      <c r="F2114" s="789"/>
    </row>
    <row r="2115" spans="1:6">
      <c r="A2115" s="970"/>
      <c r="B2115" s="974"/>
      <c r="C2115" s="972"/>
      <c r="D2115" s="789"/>
      <c r="E2115" s="789"/>
      <c r="F2115" s="789"/>
    </row>
    <row r="2116" spans="1:6">
      <c r="A2116" s="970"/>
      <c r="B2116" s="974"/>
      <c r="C2116" s="972"/>
      <c r="D2116" s="789"/>
      <c r="E2116" s="789"/>
      <c r="F2116" s="789"/>
    </row>
    <row r="2117" spans="1:6">
      <c r="A2117" s="970"/>
      <c r="B2117" s="974"/>
      <c r="C2117" s="972"/>
      <c r="D2117" s="789"/>
      <c r="E2117" s="789"/>
      <c r="F2117" s="789"/>
    </row>
    <row r="2118" spans="1:6">
      <c r="A2118" s="970"/>
      <c r="B2118" s="974"/>
      <c r="C2118" s="972"/>
      <c r="D2118" s="789"/>
      <c r="E2118" s="789"/>
      <c r="F2118" s="789"/>
    </row>
    <row r="2119" spans="1:6">
      <c r="A2119" s="970"/>
      <c r="B2119" s="974"/>
      <c r="C2119" s="972"/>
      <c r="D2119" s="789"/>
      <c r="E2119" s="789"/>
      <c r="F2119" s="789"/>
    </row>
    <row r="2120" spans="1:6">
      <c r="A2120" s="970"/>
      <c r="B2120" s="974"/>
      <c r="C2120" s="972"/>
      <c r="D2120" s="789"/>
      <c r="E2120" s="789"/>
      <c r="F2120" s="789"/>
    </row>
    <row r="2121" spans="1:6">
      <c r="A2121" s="970"/>
      <c r="B2121" s="974"/>
      <c r="C2121" s="972"/>
      <c r="D2121" s="789"/>
      <c r="E2121" s="789"/>
      <c r="F2121" s="789"/>
    </row>
    <row r="2122" spans="1:6">
      <c r="A2122" s="970"/>
      <c r="B2122" s="974"/>
      <c r="C2122" s="972"/>
      <c r="D2122" s="789"/>
      <c r="E2122" s="789"/>
      <c r="F2122" s="789"/>
    </row>
    <row r="2123" spans="1:6">
      <c r="A2123" s="970"/>
      <c r="B2123" s="974"/>
      <c r="C2123" s="972"/>
      <c r="D2123" s="789"/>
      <c r="E2123" s="789"/>
      <c r="F2123" s="789"/>
    </row>
    <row r="2124" spans="1:6">
      <c r="A2124" s="970"/>
      <c r="B2124" s="974"/>
      <c r="C2124" s="972"/>
      <c r="D2124" s="789"/>
      <c r="E2124" s="789"/>
      <c r="F2124" s="789"/>
    </row>
    <row r="2125" spans="1:6">
      <c r="A2125" s="970"/>
      <c r="B2125" s="974"/>
      <c r="C2125" s="972"/>
      <c r="D2125" s="789"/>
      <c r="E2125" s="789"/>
      <c r="F2125" s="789"/>
    </row>
    <row r="2126" spans="1:6">
      <c r="A2126" s="970"/>
      <c r="B2126" s="974"/>
      <c r="C2126" s="972"/>
      <c r="D2126" s="789"/>
      <c r="E2126" s="789"/>
      <c r="F2126" s="789"/>
    </row>
    <row r="2127" spans="1:6">
      <c r="A2127" s="970"/>
      <c r="B2127" s="974"/>
      <c r="C2127" s="972"/>
      <c r="D2127" s="789"/>
      <c r="E2127" s="789"/>
      <c r="F2127" s="789"/>
    </row>
    <row r="2128" spans="1:6">
      <c r="A2128" s="970"/>
      <c r="B2128" s="974"/>
      <c r="C2128" s="972"/>
      <c r="D2128" s="789"/>
      <c r="E2128" s="789"/>
      <c r="F2128" s="789"/>
    </row>
    <row r="2129" spans="1:6">
      <c r="A2129" s="970"/>
      <c r="B2129" s="974"/>
      <c r="C2129" s="972"/>
      <c r="D2129" s="789"/>
      <c r="E2129" s="789"/>
      <c r="F2129" s="789"/>
    </row>
    <row r="2130" spans="1:6">
      <c r="A2130" s="970"/>
      <c r="B2130" s="974"/>
      <c r="C2130" s="972"/>
      <c r="D2130" s="789"/>
      <c r="E2130" s="789"/>
      <c r="F2130" s="789"/>
    </row>
    <row r="2131" spans="1:6">
      <c r="A2131" s="970"/>
      <c r="B2131" s="974"/>
      <c r="C2131" s="972"/>
      <c r="D2131" s="789"/>
      <c r="E2131" s="789"/>
      <c r="F2131" s="789"/>
    </row>
    <row r="2132" spans="1:6">
      <c r="A2132" s="970"/>
      <c r="B2132" s="974"/>
      <c r="C2132" s="972"/>
      <c r="D2132" s="789"/>
      <c r="E2132" s="789"/>
      <c r="F2132" s="789"/>
    </row>
    <row r="2133" spans="1:6">
      <c r="A2133" s="970"/>
      <c r="B2133" s="974"/>
      <c r="C2133" s="972"/>
      <c r="D2133" s="789"/>
      <c r="E2133" s="789"/>
      <c r="F2133" s="789"/>
    </row>
    <row r="2134" spans="1:6">
      <c r="A2134" s="970"/>
      <c r="B2134" s="974"/>
      <c r="C2134" s="972"/>
      <c r="D2134" s="789"/>
      <c r="E2134" s="789"/>
      <c r="F2134" s="789"/>
    </row>
    <row r="2135" spans="1:6">
      <c r="A2135" s="970"/>
      <c r="B2135" s="974"/>
      <c r="C2135" s="972"/>
      <c r="D2135" s="789"/>
      <c r="E2135" s="789"/>
      <c r="F2135" s="789"/>
    </row>
    <row r="2136" spans="1:6">
      <c r="A2136" s="970"/>
      <c r="B2136" s="974"/>
      <c r="C2136" s="972"/>
      <c r="D2136" s="789"/>
      <c r="E2136" s="789"/>
      <c r="F2136" s="789"/>
    </row>
    <row r="2137" spans="1:6">
      <c r="A2137" s="970"/>
      <c r="B2137" s="974"/>
      <c r="C2137" s="972"/>
      <c r="D2137" s="789"/>
      <c r="E2137" s="789"/>
      <c r="F2137" s="789"/>
    </row>
    <row r="2138" spans="1:6">
      <c r="A2138" s="970"/>
      <c r="B2138" s="974"/>
      <c r="C2138" s="972"/>
      <c r="D2138" s="789"/>
      <c r="E2138" s="789"/>
      <c r="F2138" s="789"/>
    </row>
    <row r="2139" spans="1:6">
      <c r="A2139" s="970"/>
      <c r="B2139" s="974"/>
      <c r="C2139" s="972"/>
      <c r="D2139" s="789"/>
      <c r="E2139" s="789"/>
      <c r="F2139" s="789"/>
    </row>
    <row r="2140" spans="1:6">
      <c r="A2140" s="970"/>
      <c r="B2140" s="974"/>
      <c r="C2140" s="972"/>
      <c r="D2140" s="789"/>
      <c r="E2140" s="789"/>
      <c r="F2140" s="789"/>
    </row>
    <row r="2141" spans="1:6">
      <c r="A2141" s="970"/>
      <c r="B2141" s="974"/>
      <c r="C2141" s="972"/>
      <c r="D2141" s="789"/>
      <c r="E2141" s="789"/>
      <c r="F2141" s="789"/>
    </row>
    <row r="2142" spans="1:6">
      <c r="A2142" s="970"/>
      <c r="B2142" s="974"/>
      <c r="C2142" s="972"/>
      <c r="D2142" s="789"/>
      <c r="E2142" s="789"/>
      <c r="F2142" s="789"/>
    </row>
    <row r="2143" spans="1:6">
      <c r="A2143" s="970"/>
      <c r="B2143" s="974"/>
      <c r="C2143" s="972"/>
      <c r="D2143" s="789"/>
      <c r="E2143" s="789"/>
      <c r="F2143" s="789"/>
    </row>
    <row r="2144" spans="1:6">
      <c r="A2144" s="970"/>
      <c r="B2144" s="974"/>
      <c r="C2144" s="972"/>
      <c r="D2144" s="789"/>
      <c r="E2144" s="789"/>
      <c r="F2144" s="789"/>
    </row>
    <row r="2145" spans="1:6">
      <c r="A2145" s="970"/>
      <c r="B2145" s="974"/>
      <c r="C2145" s="972"/>
      <c r="D2145" s="789"/>
      <c r="E2145" s="789"/>
      <c r="F2145" s="789"/>
    </row>
    <row r="2146" spans="1:6">
      <c r="A2146" s="970"/>
      <c r="B2146" s="974"/>
      <c r="C2146" s="972"/>
      <c r="D2146" s="789"/>
      <c r="E2146" s="789"/>
      <c r="F2146" s="789"/>
    </row>
    <row r="2147" spans="1:6">
      <c r="A2147" s="970"/>
      <c r="B2147" s="974"/>
      <c r="C2147" s="972"/>
      <c r="D2147" s="789"/>
      <c r="E2147" s="789"/>
      <c r="F2147" s="789"/>
    </row>
    <row r="2148" spans="1:6">
      <c r="A2148" s="970"/>
      <c r="B2148" s="974"/>
      <c r="C2148" s="972"/>
      <c r="D2148" s="789"/>
      <c r="E2148" s="789"/>
      <c r="F2148" s="789"/>
    </row>
    <row r="2149" spans="1:6">
      <c r="A2149" s="970"/>
      <c r="B2149" s="974"/>
      <c r="C2149" s="972"/>
      <c r="D2149" s="789"/>
      <c r="E2149" s="789"/>
      <c r="F2149" s="789"/>
    </row>
    <row r="2150" spans="1:6">
      <c r="A2150" s="970"/>
      <c r="B2150" s="974"/>
      <c r="C2150" s="972"/>
      <c r="D2150" s="789"/>
      <c r="E2150" s="789"/>
      <c r="F2150" s="789"/>
    </row>
    <row r="2151" spans="1:6">
      <c r="A2151" s="970"/>
      <c r="B2151" s="974"/>
      <c r="C2151" s="972"/>
      <c r="D2151" s="789"/>
      <c r="E2151" s="789"/>
      <c r="F2151" s="789"/>
    </row>
    <row r="2152" spans="1:6">
      <c r="A2152" s="970"/>
      <c r="B2152" s="974"/>
      <c r="C2152" s="972"/>
      <c r="D2152" s="789"/>
      <c r="E2152" s="789"/>
      <c r="F2152" s="789"/>
    </row>
    <row r="2153" spans="1:6">
      <c r="A2153" s="970"/>
      <c r="B2153" s="974"/>
      <c r="C2153" s="972"/>
      <c r="D2153" s="789"/>
      <c r="E2153" s="789"/>
      <c r="F2153" s="789"/>
    </row>
    <row r="2154" spans="1:6">
      <c r="A2154" s="970"/>
      <c r="B2154" s="974"/>
      <c r="C2154" s="972"/>
      <c r="D2154" s="789"/>
      <c r="E2154" s="789"/>
      <c r="F2154" s="789"/>
    </row>
    <row r="2155" spans="1:6">
      <c r="A2155" s="970"/>
      <c r="B2155" s="974"/>
      <c r="C2155" s="972"/>
      <c r="D2155" s="789"/>
      <c r="E2155" s="789"/>
      <c r="F2155" s="789"/>
    </row>
    <row r="2156" spans="1:6">
      <c r="A2156" s="970"/>
      <c r="B2156" s="974"/>
      <c r="C2156" s="972"/>
      <c r="D2156" s="789"/>
      <c r="E2156" s="789"/>
      <c r="F2156" s="789"/>
    </row>
    <row r="2157" spans="1:6">
      <c r="A2157" s="970"/>
      <c r="B2157" s="974"/>
      <c r="C2157" s="972"/>
      <c r="D2157" s="789"/>
      <c r="E2157" s="789"/>
      <c r="F2157" s="789"/>
    </row>
    <row r="2158" spans="1:6">
      <c r="A2158" s="970"/>
      <c r="B2158" s="974"/>
      <c r="C2158" s="972"/>
      <c r="D2158" s="789"/>
      <c r="E2158" s="789"/>
      <c r="F2158" s="789"/>
    </row>
    <row r="2159" spans="1:6">
      <c r="A2159" s="970"/>
      <c r="B2159" s="974"/>
      <c r="C2159" s="972"/>
      <c r="D2159" s="789"/>
      <c r="E2159" s="789"/>
      <c r="F2159" s="789"/>
    </row>
    <row r="2160" spans="1:6">
      <c r="A2160" s="970"/>
      <c r="B2160" s="974"/>
      <c r="C2160" s="972"/>
      <c r="D2160" s="789"/>
      <c r="E2160" s="789"/>
      <c r="F2160" s="789"/>
    </row>
    <row r="2161" spans="1:6">
      <c r="A2161" s="970"/>
      <c r="B2161" s="974"/>
      <c r="C2161" s="972"/>
      <c r="D2161" s="789"/>
      <c r="E2161" s="789"/>
      <c r="F2161" s="789"/>
    </row>
    <row r="2162" spans="1:6">
      <c r="A2162" s="970"/>
      <c r="B2162" s="974"/>
      <c r="C2162" s="972"/>
      <c r="D2162" s="789"/>
      <c r="E2162" s="789"/>
      <c r="F2162" s="789"/>
    </row>
    <row r="2163" spans="1:6">
      <c r="A2163" s="970"/>
      <c r="B2163" s="974"/>
      <c r="C2163" s="972"/>
      <c r="D2163" s="789"/>
      <c r="E2163" s="789"/>
      <c r="F2163" s="789"/>
    </row>
    <row r="2164" spans="1:6">
      <c r="A2164" s="970"/>
      <c r="B2164" s="974"/>
      <c r="C2164" s="972"/>
      <c r="D2164" s="789"/>
      <c r="E2164" s="789"/>
      <c r="F2164" s="789"/>
    </row>
    <row r="2165" spans="1:6">
      <c r="A2165" s="970"/>
      <c r="B2165" s="974"/>
      <c r="C2165" s="972"/>
      <c r="D2165" s="789"/>
      <c r="E2165" s="789"/>
      <c r="F2165" s="789"/>
    </row>
    <row r="2166" spans="1:6">
      <c r="A2166" s="970"/>
      <c r="B2166" s="974"/>
      <c r="C2166" s="972"/>
      <c r="D2166" s="789"/>
      <c r="E2166" s="789"/>
      <c r="F2166" s="789"/>
    </row>
    <row r="2167" spans="1:6">
      <c r="A2167" s="970"/>
      <c r="B2167" s="974"/>
      <c r="C2167" s="972"/>
      <c r="D2167" s="789"/>
      <c r="E2167" s="789"/>
      <c r="F2167" s="789"/>
    </row>
    <row r="2168" spans="1:6">
      <c r="A2168" s="970"/>
      <c r="B2168" s="974"/>
      <c r="C2168" s="972"/>
      <c r="D2168" s="789"/>
      <c r="E2168" s="789"/>
      <c r="F2168" s="789"/>
    </row>
    <row r="2169" spans="1:6">
      <c r="A2169" s="970"/>
      <c r="B2169" s="974"/>
      <c r="C2169" s="972"/>
      <c r="D2169" s="789"/>
      <c r="E2169" s="789"/>
      <c r="F2169" s="789"/>
    </row>
    <row r="2170" spans="1:6">
      <c r="A2170" s="970"/>
      <c r="B2170" s="974"/>
      <c r="C2170" s="972"/>
      <c r="D2170" s="789"/>
      <c r="E2170" s="789"/>
      <c r="F2170" s="789"/>
    </row>
    <row r="2171" spans="1:6">
      <c r="A2171" s="970"/>
      <c r="B2171" s="974"/>
      <c r="C2171" s="972"/>
      <c r="D2171" s="789"/>
      <c r="E2171" s="789"/>
      <c r="F2171" s="789"/>
    </row>
    <row r="2172" spans="1:6">
      <c r="A2172" s="970"/>
      <c r="B2172" s="974"/>
      <c r="C2172" s="972"/>
      <c r="D2172" s="789"/>
      <c r="E2172" s="789"/>
      <c r="F2172" s="789"/>
    </row>
    <row r="2173" spans="1:6">
      <c r="A2173" s="970"/>
      <c r="B2173" s="974"/>
      <c r="C2173" s="972"/>
      <c r="D2173" s="789"/>
      <c r="E2173" s="789"/>
      <c r="F2173" s="789"/>
    </row>
    <row r="2174" spans="1:6">
      <c r="A2174" s="970"/>
      <c r="B2174" s="974"/>
      <c r="C2174" s="972"/>
      <c r="D2174" s="789"/>
      <c r="E2174" s="789"/>
      <c r="F2174" s="789"/>
    </row>
    <row r="2175" spans="1:6">
      <c r="A2175" s="970"/>
      <c r="B2175" s="974"/>
      <c r="C2175" s="972"/>
      <c r="D2175" s="789"/>
      <c r="E2175" s="789"/>
      <c r="F2175" s="789"/>
    </row>
    <row r="2176" spans="1:6">
      <c r="A2176" s="970"/>
      <c r="B2176" s="974"/>
      <c r="C2176" s="972"/>
      <c r="D2176" s="789"/>
      <c r="E2176" s="789"/>
      <c r="F2176" s="789"/>
    </row>
    <row r="2177" spans="1:6">
      <c r="A2177" s="970"/>
      <c r="B2177" s="974"/>
      <c r="C2177" s="972"/>
      <c r="D2177" s="789"/>
      <c r="E2177" s="789"/>
      <c r="F2177" s="789"/>
    </row>
    <row r="2178" spans="1:6">
      <c r="A2178" s="970"/>
      <c r="B2178" s="974"/>
      <c r="C2178" s="972"/>
      <c r="D2178" s="789"/>
      <c r="E2178" s="789"/>
      <c r="F2178" s="789"/>
    </row>
    <row r="2179" spans="1:6">
      <c r="A2179" s="970"/>
      <c r="B2179" s="974"/>
      <c r="C2179" s="972"/>
      <c r="D2179" s="789"/>
      <c r="E2179" s="789"/>
      <c r="F2179" s="789"/>
    </row>
    <row r="2180" spans="1:6">
      <c r="A2180" s="970"/>
      <c r="B2180" s="974"/>
      <c r="C2180" s="972"/>
      <c r="D2180" s="789"/>
      <c r="E2180" s="789"/>
      <c r="F2180" s="789"/>
    </row>
    <row r="2181" spans="1:6">
      <c r="A2181" s="970"/>
      <c r="B2181" s="974"/>
      <c r="C2181" s="972"/>
      <c r="D2181" s="789"/>
      <c r="E2181" s="789"/>
      <c r="F2181" s="789"/>
    </row>
    <row r="2182" spans="1:6">
      <c r="A2182" s="970"/>
      <c r="B2182" s="974"/>
      <c r="C2182" s="972"/>
      <c r="D2182" s="789"/>
      <c r="E2182" s="789"/>
      <c r="F2182" s="789"/>
    </row>
    <row r="2183" spans="1:6">
      <c r="A2183" s="970"/>
      <c r="B2183" s="974"/>
      <c r="C2183" s="972"/>
      <c r="D2183" s="789"/>
      <c r="E2183" s="789"/>
      <c r="F2183" s="789"/>
    </row>
    <row r="2184" spans="1:6">
      <c r="A2184" s="970"/>
      <c r="B2184" s="974"/>
      <c r="C2184" s="972"/>
      <c r="D2184" s="789"/>
      <c r="E2184" s="789"/>
      <c r="F2184" s="789"/>
    </row>
    <row r="2185" spans="1:6">
      <c r="A2185" s="970"/>
      <c r="B2185" s="974"/>
      <c r="C2185" s="972"/>
      <c r="D2185" s="789"/>
      <c r="E2185" s="789"/>
      <c r="F2185" s="789"/>
    </row>
    <row r="2186" spans="1:6">
      <c r="A2186" s="970"/>
      <c r="B2186" s="974"/>
      <c r="C2186" s="972"/>
      <c r="D2186" s="789"/>
      <c r="E2186" s="789"/>
      <c r="F2186" s="789"/>
    </row>
    <row r="2187" spans="1:6">
      <c r="A2187" s="970"/>
      <c r="B2187" s="974"/>
      <c r="C2187" s="972"/>
      <c r="D2187" s="789"/>
      <c r="E2187" s="789"/>
      <c r="F2187" s="789"/>
    </row>
    <row r="2188" spans="1:6">
      <c r="A2188" s="970"/>
      <c r="B2188" s="974"/>
      <c r="C2188" s="972"/>
      <c r="D2188" s="789"/>
      <c r="E2188" s="789"/>
      <c r="F2188" s="789"/>
    </row>
    <row r="2189" spans="1:6">
      <c r="A2189" s="970"/>
      <c r="B2189" s="974"/>
      <c r="C2189" s="972"/>
      <c r="D2189" s="789"/>
      <c r="E2189" s="789"/>
      <c r="F2189" s="789"/>
    </row>
    <row r="2190" spans="1:6">
      <c r="A2190" s="970"/>
      <c r="B2190" s="974"/>
      <c r="C2190" s="972"/>
      <c r="D2190" s="789"/>
      <c r="E2190" s="789"/>
      <c r="F2190" s="789"/>
    </row>
    <row r="2191" spans="1:6">
      <c r="A2191" s="970"/>
      <c r="B2191" s="974"/>
      <c r="C2191" s="972"/>
      <c r="D2191" s="789"/>
      <c r="E2191" s="789"/>
      <c r="F2191" s="789"/>
    </row>
    <row r="2192" spans="1:6">
      <c r="A2192" s="970"/>
      <c r="B2192" s="974"/>
      <c r="C2192" s="972"/>
      <c r="D2192" s="789"/>
      <c r="E2192" s="789"/>
      <c r="F2192" s="789"/>
    </row>
    <row r="2193" spans="1:6">
      <c r="A2193" s="970"/>
      <c r="B2193" s="974"/>
      <c r="C2193" s="972"/>
      <c r="D2193" s="789"/>
      <c r="E2193" s="789"/>
      <c r="F2193" s="789"/>
    </row>
    <row r="2194" spans="1:6">
      <c r="A2194" s="970"/>
      <c r="B2194" s="974"/>
      <c r="C2194" s="972"/>
      <c r="D2194" s="789"/>
      <c r="E2194" s="789"/>
      <c r="F2194" s="789"/>
    </row>
    <row r="2195" spans="1:6">
      <c r="A2195" s="970"/>
      <c r="B2195" s="974"/>
      <c r="C2195" s="972"/>
      <c r="D2195" s="789"/>
      <c r="E2195" s="789"/>
      <c r="F2195" s="789"/>
    </row>
    <row r="2196" spans="1:6">
      <c r="A2196" s="970"/>
      <c r="B2196" s="974"/>
      <c r="C2196" s="972"/>
      <c r="D2196" s="789"/>
      <c r="E2196" s="789"/>
      <c r="F2196" s="789"/>
    </row>
    <row r="2197" spans="1:6">
      <c r="A2197" s="970"/>
      <c r="B2197" s="974"/>
      <c r="C2197" s="972"/>
      <c r="D2197" s="789"/>
      <c r="E2197" s="789"/>
      <c r="F2197" s="789"/>
    </row>
    <row r="2198" spans="1:6">
      <c r="A2198" s="970"/>
      <c r="B2198" s="974"/>
      <c r="C2198" s="972"/>
      <c r="D2198" s="789"/>
      <c r="E2198" s="789"/>
      <c r="F2198" s="789"/>
    </row>
    <row r="2199" spans="1:6">
      <c r="A2199" s="970"/>
      <c r="B2199" s="974"/>
      <c r="C2199" s="972"/>
      <c r="D2199" s="789"/>
      <c r="E2199" s="789"/>
      <c r="F2199" s="789"/>
    </row>
    <row r="2200" spans="1:6">
      <c r="A2200" s="970"/>
      <c r="B2200" s="974"/>
      <c r="C2200" s="972"/>
      <c r="D2200" s="789"/>
      <c r="E2200" s="789"/>
      <c r="F2200" s="789"/>
    </row>
    <row r="2201" spans="1:6">
      <c r="A2201" s="970"/>
      <c r="B2201" s="974"/>
      <c r="C2201" s="972"/>
      <c r="D2201" s="789"/>
      <c r="E2201" s="789"/>
      <c r="F2201" s="789"/>
    </row>
    <row r="2202" spans="1:6">
      <c r="A2202" s="970"/>
      <c r="B2202" s="974"/>
      <c r="C2202" s="972"/>
      <c r="D2202" s="789"/>
      <c r="E2202" s="789"/>
      <c r="F2202" s="789"/>
    </row>
    <row r="2203" spans="1:6">
      <c r="A2203" s="970"/>
      <c r="B2203" s="974"/>
      <c r="C2203" s="972"/>
      <c r="D2203" s="789"/>
      <c r="E2203" s="789"/>
      <c r="F2203" s="789"/>
    </row>
    <row r="2204" spans="1:6">
      <c r="A2204" s="970"/>
      <c r="B2204" s="974"/>
      <c r="C2204" s="972"/>
      <c r="D2204" s="789"/>
      <c r="E2204" s="789"/>
      <c r="F2204" s="789"/>
    </row>
    <row r="2205" spans="1:6">
      <c r="A2205" s="970"/>
      <c r="B2205" s="974"/>
      <c r="C2205" s="972"/>
      <c r="D2205" s="789"/>
      <c r="E2205" s="789"/>
      <c r="F2205" s="789"/>
    </row>
    <row r="2206" spans="1:6">
      <c r="A2206" s="970"/>
      <c r="B2206" s="974"/>
      <c r="C2206" s="972"/>
      <c r="D2206" s="789"/>
      <c r="E2206" s="789"/>
      <c r="F2206" s="789"/>
    </row>
    <row r="2207" spans="1:6">
      <c r="A2207" s="970"/>
      <c r="B2207" s="974"/>
      <c r="C2207" s="972"/>
      <c r="D2207" s="789"/>
      <c r="E2207" s="789"/>
      <c r="F2207" s="789"/>
    </row>
    <row r="2208" spans="1:6">
      <c r="A2208" s="970"/>
      <c r="B2208" s="974"/>
      <c r="C2208" s="972"/>
      <c r="D2208" s="789"/>
      <c r="E2208" s="789"/>
      <c r="F2208" s="789"/>
    </row>
    <row r="2209" spans="1:6">
      <c r="A2209" s="970"/>
      <c r="B2209" s="974"/>
      <c r="C2209" s="972"/>
      <c r="D2209" s="789"/>
      <c r="E2209" s="789"/>
      <c r="F2209" s="789"/>
    </row>
    <row r="2210" spans="1:6">
      <c r="A2210" s="970"/>
      <c r="B2210" s="974"/>
      <c r="C2210" s="972"/>
      <c r="D2210" s="789"/>
      <c r="E2210" s="789"/>
      <c r="F2210" s="789"/>
    </row>
    <row r="2211" spans="1:6">
      <c r="A2211" s="970"/>
      <c r="B2211" s="974"/>
      <c r="C2211" s="972"/>
      <c r="D2211" s="789"/>
      <c r="E2211" s="789"/>
      <c r="F2211" s="789"/>
    </row>
    <row r="2212" spans="1:6">
      <c r="A2212" s="970"/>
      <c r="B2212" s="974"/>
      <c r="C2212" s="972"/>
      <c r="D2212" s="789"/>
      <c r="E2212" s="789"/>
      <c r="F2212" s="789"/>
    </row>
    <row r="2213" spans="1:6">
      <c r="A2213" s="970"/>
      <c r="B2213" s="974"/>
      <c r="C2213" s="972"/>
      <c r="D2213" s="789"/>
      <c r="E2213" s="789"/>
      <c r="F2213" s="789"/>
    </row>
    <row r="2214" spans="1:6">
      <c r="A2214" s="970"/>
      <c r="B2214" s="974"/>
      <c r="C2214" s="972"/>
      <c r="D2214" s="789"/>
      <c r="E2214" s="789"/>
      <c r="F2214" s="789"/>
    </row>
    <row r="2215" spans="1:6">
      <c r="A2215" s="970"/>
      <c r="B2215" s="974"/>
      <c r="C2215" s="972"/>
      <c r="D2215" s="789"/>
      <c r="E2215" s="789"/>
      <c r="F2215" s="789"/>
    </row>
    <row r="2216" spans="1:6">
      <c r="A2216" s="970"/>
      <c r="B2216" s="974"/>
      <c r="C2216" s="972"/>
      <c r="D2216" s="789"/>
      <c r="E2216" s="789"/>
      <c r="F2216" s="789"/>
    </row>
    <row r="2217" spans="1:6">
      <c r="A2217" s="970"/>
      <c r="B2217" s="974"/>
      <c r="C2217" s="972"/>
      <c r="D2217" s="789"/>
      <c r="E2217" s="789"/>
      <c r="F2217" s="789"/>
    </row>
    <row r="2218" spans="1:6">
      <c r="A2218" s="970"/>
      <c r="B2218" s="974"/>
      <c r="C2218" s="972"/>
      <c r="D2218" s="789"/>
      <c r="E2218" s="789"/>
      <c r="F2218" s="789"/>
    </row>
    <row r="2219" spans="1:6">
      <c r="A2219" s="970"/>
      <c r="B2219" s="974"/>
      <c r="C2219" s="972"/>
      <c r="D2219" s="789"/>
      <c r="E2219" s="789"/>
      <c r="F2219" s="789"/>
    </row>
    <row r="2220" spans="1:6">
      <c r="A2220" s="970"/>
      <c r="B2220" s="974"/>
      <c r="C2220" s="972"/>
      <c r="D2220" s="789"/>
      <c r="E2220" s="789"/>
      <c r="F2220" s="789"/>
    </row>
    <row r="2221" spans="1:6">
      <c r="A2221" s="970"/>
      <c r="B2221" s="974"/>
      <c r="C2221" s="972"/>
      <c r="D2221" s="789"/>
      <c r="E2221" s="789"/>
      <c r="F2221" s="789"/>
    </row>
    <row r="2222" spans="1:6">
      <c r="A2222" s="970"/>
      <c r="B2222" s="974"/>
      <c r="C2222" s="972"/>
      <c r="D2222" s="789"/>
      <c r="E2222" s="789"/>
      <c r="F2222" s="789"/>
    </row>
    <row r="2223" spans="1:6">
      <c r="A2223" s="970"/>
      <c r="B2223" s="974"/>
      <c r="C2223" s="972"/>
      <c r="D2223" s="789"/>
      <c r="E2223" s="789"/>
      <c r="F2223" s="789"/>
    </row>
    <row r="2224" spans="1:6">
      <c r="A2224" s="970"/>
      <c r="B2224" s="974"/>
      <c r="C2224" s="972"/>
      <c r="D2224" s="789"/>
      <c r="E2224" s="789"/>
      <c r="F2224" s="789"/>
    </row>
    <row r="2225" spans="1:6">
      <c r="A2225" s="970"/>
      <c r="B2225" s="974"/>
      <c r="C2225" s="972"/>
      <c r="D2225" s="789"/>
      <c r="E2225" s="789"/>
      <c r="F2225" s="789"/>
    </row>
    <row r="2226" spans="1:6">
      <c r="A2226" s="970"/>
      <c r="B2226" s="974"/>
      <c r="C2226" s="972"/>
      <c r="D2226" s="789"/>
      <c r="E2226" s="789"/>
      <c r="F2226" s="789"/>
    </row>
    <row r="2227" spans="1:6">
      <c r="A2227" s="970"/>
      <c r="B2227" s="974"/>
      <c r="C2227" s="972"/>
      <c r="D2227" s="789"/>
      <c r="E2227" s="789"/>
      <c r="F2227" s="789"/>
    </row>
    <row r="2228" spans="1:6">
      <c r="A2228" s="970"/>
      <c r="B2228" s="974"/>
      <c r="C2228" s="972"/>
      <c r="D2228" s="789"/>
      <c r="E2228" s="789"/>
      <c r="F2228" s="789"/>
    </row>
    <row r="2229" spans="1:6">
      <c r="A2229" s="970"/>
      <c r="B2229" s="974"/>
      <c r="C2229" s="972"/>
      <c r="D2229" s="789"/>
      <c r="E2229" s="789"/>
      <c r="F2229" s="789"/>
    </row>
    <row r="2230" spans="1:6">
      <c r="A2230" s="970"/>
      <c r="B2230" s="974"/>
      <c r="C2230" s="972"/>
      <c r="D2230" s="789"/>
      <c r="E2230" s="789"/>
      <c r="F2230" s="789"/>
    </row>
    <row r="2231" spans="1:6">
      <c r="A2231" s="970"/>
      <c r="B2231" s="974"/>
      <c r="C2231" s="972"/>
      <c r="D2231" s="789"/>
      <c r="E2231" s="789"/>
      <c r="F2231" s="789"/>
    </row>
    <row r="2232" spans="1:6">
      <c r="A2232" s="970"/>
      <c r="B2232" s="974"/>
      <c r="C2232" s="972"/>
      <c r="D2232" s="789"/>
      <c r="E2232" s="789"/>
      <c r="F2232" s="789"/>
    </row>
    <row r="2233" spans="1:6">
      <c r="A2233" s="970"/>
      <c r="B2233" s="974"/>
      <c r="C2233" s="972"/>
      <c r="D2233" s="789"/>
      <c r="E2233" s="789"/>
      <c r="F2233" s="789"/>
    </row>
    <row r="2234" spans="1:6">
      <c r="A2234" s="970"/>
      <c r="B2234" s="974"/>
      <c r="C2234" s="972"/>
      <c r="D2234" s="789"/>
      <c r="E2234" s="789"/>
      <c r="F2234" s="789"/>
    </row>
    <row r="2235" spans="1:6">
      <c r="A2235" s="970"/>
      <c r="B2235" s="974"/>
      <c r="C2235" s="972"/>
      <c r="D2235" s="789"/>
      <c r="E2235" s="789"/>
      <c r="F2235" s="789"/>
    </row>
    <row r="2236" spans="1:6">
      <c r="A2236" s="970"/>
      <c r="B2236" s="974"/>
      <c r="C2236" s="972"/>
      <c r="D2236" s="789"/>
      <c r="E2236" s="789"/>
      <c r="F2236" s="789"/>
    </row>
    <row r="2237" spans="1:6">
      <c r="A2237" s="970"/>
      <c r="B2237" s="974"/>
      <c r="C2237" s="972"/>
      <c r="D2237" s="789"/>
      <c r="E2237" s="789"/>
      <c r="F2237" s="789"/>
    </row>
    <row r="2238" spans="1:6">
      <c r="A2238" s="970"/>
      <c r="B2238" s="974"/>
      <c r="C2238" s="972"/>
      <c r="D2238" s="789"/>
      <c r="E2238" s="789"/>
      <c r="F2238" s="789"/>
    </row>
    <row r="2239" spans="1:6">
      <c r="A2239" s="970"/>
      <c r="B2239" s="974"/>
      <c r="C2239" s="972"/>
      <c r="D2239" s="789"/>
      <c r="E2239" s="789"/>
      <c r="F2239" s="789"/>
    </row>
    <row r="2240" spans="1:6">
      <c r="A2240" s="970"/>
      <c r="B2240" s="974"/>
      <c r="C2240" s="972"/>
      <c r="D2240" s="789"/>
      <c r="E2240" s="789"/>
      <c r="F2240" s="789"/>
    </row>
    <row r="2241" spans="1:6">
      <c r="A2241" s="970"/>
      <c r="B2241" s="974"/>
      <c r="C2241" s="972"/>
      <c r="D2241" s="789"/>
      <c r="E2241" s="789"/>
      <c r="F2241" s="789"/>
    </row>
    <row r="2242" spans="1:6">
      <c r="A2242" s="970"/>
      <c r="B2242" s="974"/>
      <c r="C2242" s="972"/>
      <c r="D2242" s="789"/>
      <c r="E2242" s="789"/>
      <c r="F2242" s="789"/>
    </row>
    <row r="2243" spans="1:6">
      <c r="A2243" s="970"/>
      <c r="B2243" s="974"/>
      <c r="C2243" s="972"/>
      <c r="D2243" s="789"/>
      <c r="E2243" s="789"/>
      <c r="F2243" s="789"/>
    </row>
    <row r="2244" spans="1:6">
      <c r="A2244" s="970"/>
      <c r="B2244" s="974"/>
      <c r="C2244" s="972"/>
      <c r="D2244" s="789"/>
      <c r="E2244" s="789"/>
      <c r="F2244" s="789"/>
    </row>
    <row r="2245" spans="1:6">
      <c r="A2245" s="970"/>
      <c r="B2245" s="974"/>
      <c r="C2245" s="972"/>
      <c r="D2245" s="789"/>
      <c r="E2245" s="789"/>
      <c r="F2245" s="789"/>
    </row>
    <row r="2246" spans="1:6">
      <c r="A2246" s="970"/>
      <c r="B2246" s="974"/>
      <c r="C2246" s="972"/>
      <c r="D2246" s="789"/>
      <c r="E2246" s="789"/>
      <c r="F2246" s="789"/>
    </row>
    <row r="2247" spans="1:6">
      <c r="A2247" s="970"/>
      <c r="B2247" s="974"/>
      <c r="C2247" s="972"/>
      <c r="D2247" s="789"/>
      <c r="E2247" s="789"/>
      <c r="F2247" s="789"/>
    </row>
    <row r="2248" spans="1:6">
      <c r="A2248" s="970"/>
      <c r="B2248" s="974"/>
      <c r="C2248" s="972"/>
      <c r="D2248" s="789"/>
      <c r="E2248" s="789"/>
      <c r="F2248" s="789"/>
    </row>
    <row r="2249" spans="1:6">
      <c r="A2249" s="970"/>
      <c r="B2249" s="974"/>
      <c r="C2249" s="972"/>
      <c r="D2249" s="789"/>
      <c r="E2249" s="789"/>
      <c r="F2249" s="789"/>
    </row>
    <row r="2250" spans="1:6">
      <c r="A2250" s="970"/>
      <c r="B2250" s="974"/>
      <c r="C2250" s="972"/>
      <c r="D2250" s="789"/>
      <c r="E2250" s="789"/>
      <c r="F2250" s="789"/>
    </row>
    <row r="2251" spans="1:6">
      <c r="A2251" s="970"/>
      <c r="B2251" s="974"/>
      <c r="C2251" s="972"/>
      <c r="D2251" s="789"/>
      <c r="E2251" s="789"/>
      <c r="F2251" s="789"/>
    </row>
    <row r="2252" spans="1:6">
      <c r="A2252" s="970"/>
      <c r="B2252" s="974"/>
      <c r="C2252" s="972"/>
      <c r="D2252" s="789"/>
      <c r="E2252" s="789"/>
      <c r="F2252" s="789"/>
    </row>
    <row r="2253" spans="1:6">
      <c r="A2253" s="970"/>
      <c r="B2253" s="974"/>
      <c r="C2253" s="972"/>
      <c r="D2253" s="789"/>
      <c r="E2253" s="789"/>
      <c r="F2253" s="789"/>
    </row>
    <row r="2254" spans="1:6">
      <c r="A2254" s="970"/>
      <c r="B2254" s="974"/>
      <c r="C2254" s="972"/>
      <c r="D2254" s="789"/>
      <c r="E2254" s="789"/>
      <c r="F2254" s="789"/>
    </row>
    <row r="2255" spans="1:6">
      <c r="A2255" s="970"/>
      <c r="B2255" s="974"/>
      <c r="C2255" s="972"/>
      <c r="D2255" s="789"/>
      <c r="E2255" s="789"/>
      <c r="F2255" s="789"/>
    </row>
    <row r="2256" spans="1:6">
      <c r="A2256" s="970"/>
      <c r="B2256" s="974"/>
      <c r="C2256" s="972"/>
      <c r="D2256" s="789"/>
      <c r="E2256" s="789"/>
      <c r="F2256" s="789"/>
    </row>
    <row r="2257" spans="1:6">
      <c r="A2257" s="970"/>
      <c r="B2257" s="974"/>
      <c r="C2257" s="972"/>
      <c r="D2257" s="789"/>
      <c r="E2257" s="789"/>
      <c r="F2257" s="789"/>
    </row>
    <row r="2258" spans="1:6">
      <c r="A2258" s="970"/>
      <c r="B2258" s="974"/>
      <c r="C2258" s="972"/>
      <c r="D2258" s="789"/>
      <c r="E2258" s="789"/>
      <c r="F2258" s="789"/>
    </row>
    <row r="2259" spans="1:6">
      <c r="A2259" s="970"/>
      <c r="B2259" s="974"/>
      <c r="C2259" s="972"/>
      <c r="D2259" s="789"/>
      <c r="E2259" s="789"/>
      <c r="F2259" s="789"/>
    </row>
    <row r="2260" spans="1:6">
      <c r="A2260" s="970"/>
      <c r="B2260" s="974"/>
      <c r="C2260" s="972"/>
      <c r="D2260" s="789"/>
      <c r="E2260" s="789"/>
      <c r="F2260" s="789"/>
    </row>
    <row r="2261" spans="1:6">
      <c r="A2261" s="970"/>
      <c r="B2261" s="974"/>
      <c r="C2261" s="972"/>
      <c r="D2261" s="789"/>
      <c r="E2261" s="789"/>
      <c r="F2261" s="789"/>
    </row>
    <row r="2262" spans="1:6">
      <c r="A2262" s="970"/>
      <c r="B2262" s="974"/>
      <c r="C2262" s="972"/>
      <c r="D2262" s="789"/>
      <c r="E2262" s="789"/>
      <c r="F2262" s="789"/>
    </row>
    <row r="2263" spans="1:6">
      <c r="A2263" s="970"/>
      <c r="B2263" s="974"/>
      <c r="C2263" s="972"/>
      <c r="D2263" s="789"/>
      <c r="E2263" s="789"/>
      <c r="F2263" s="789"/>
    </row>
    <row r="2264" spans="1:6">
      <c r="A2264" s="970"/>
      <c r="B2264" s="974"/>
      <c r="C2264" s="972"/>
      <c r="D2264" s="789"/>
      <c r="E2264" s="789"/>
      <c r="F2264" s="789"/>
    </row>
    <row r="2265" spans="1:6">
      <c r="A2265" s="970"/>
      <c r="B2265" s="974"/>
      <c r="C2265" s="972"/>
      <c r="D2265" s="789"/>
      <c r="E2265" s="789"/>
      <c r="F2265" s="789"/>
    </row>
    <row r="2266" spans="1:6">
      <c r="A2266" s="970"/>
      <c r="B2266" s="974"/>
      <c r="C2266" s="972"/>
      <c r="D2266" s="789"/>
      <c r="E2266" s="789"/>
      <c r="F2266" s="789"/>
    </row>
    <row r="2267" spans="1:6">
      <c r="A2267" s="970"/>
      <c r="B2267" s="974"/>
      <c r="C2267" s="972"/>
      <c r="D2267" s="789"/>
      <c r="E2267" s="789"/>
      <c r="F2267" s="789"/>
    </row>
    <row r="2268" spans="1:6">
      <c r="A2268" s="970"/>
      <c r="B2268" s="974"/>
      <c r="C2268" s="972"/>
      <c r="D2268" s="789"/>
      <c r="E2268" s="789"/>
      <c r="F2268" s="789"/>
    </row>
    <row r="2269" spans="1:6">
      <c r="A2269" s="970"/>
      <c r="B2269" s="974"/>
      <c r="C2269" s="972"/>
      <c r="D2269" s="789"/>
      <c r="E2269" s="789"/>
      <c r="F2269" s="789"/>
    </row>
    <row r="2270" spans="1:6">
      <c r="A2270" s="970"/>
      <c r="B2270" s="974"/>
      <c r="C2270" s="972"/>
      <c r="D2270" s="789"/>
      <c r="E2270" s="789"/>
      <c r="F2270" s="789"/>
    </row>
    <row r="2271" spans="1:6">
      <c r="A2271" s="970"/>
      <c r="B2271" s="974"/>
      <c r="C2271" s="972"/>
      <c r="D2271" s="789"/>
      <c r="E2271" s="789"/>
      <c r="F2271" s="789"/>
    </row>
    <row r="2272" spans="1:6">
      <c r="A2272" s="970"/>
      <c r="B2272" s="974"/>
      <c r="C2272" s="972"/>
      <c r="D2272" s="789"/>
      <c r="E2272" s="789"/>
      <c r="F2272" s="789"/>
    </row>
    <row r="2273" spans="1:6">
      <c r="A2273" s="970"/>
      <c r="B2273" s="974"/>
      <c r="C2273" s="972"/>
      <c r="D2273" s="789"/>
      <c r="E2273" s="789"/>
      <c r="F2273" s="789"/>
    </row>
    <row r="2274" spans="1:6">
      <c r="A2274" s="970"/>
      <c r="B2274" s="974"/>
      <c r="C2274" s="972"/>
      <c r="D2274" s="789"/>
      <c r="E2274" s="789"/>
      <c r="F2274" s="789"/>
    </row>
    <row r="2275" spans="1:6">
      <c r="A2275" s="970"/>
      <c r="B2275" s="974"/>
      <c r="C2275" s="972"/>
      <c r="D2275" s="789"/>
      <c r="E2275" s="789"/>
      <c r="F2275" s="789"/>
    </row>
    <row r="2276" spans="1:6">
      <c r="A2276" s="970"/>
      <c r="B2276" s="974"/>
      <c r="C2276" s="972"/>
      <c r="D2276" s="789"/>
      <c r="E2276" s="789"/>
      <c r="F2276" s="789"/>
    </row>
    <row r="2277" spans="1:6">
      <c r="A2277" s="970"/>
      <c r="B2277" s="974"/>
      <c r="C2277" s="972"/>
      <c r="D2277" s="789"/>
      <c r="E2277" s="789"/>
      <c r="F2277" s="789"/>
    </row>
    <row r="2278" spans="1:6">
      <c r="A2278" s="970"/>
      <c r="B2278" s="974"/>
      <c r="C2278" s="972"/>
      <c r="D2278" s="789"/>
      <c r="E2278" s="789"/>
      <c r="F2278" s="789"/>
    </row>
    <row r="2279" spans="1:6">
      <c r="A2279" s="970"/>
      <c r="B2279" s="974"/>
      <c r="C2279" s="972"/>
      <c r="D2279" s="789"/>
      <c r="E2279" s="789"/>
      <c r="F2279" s="789"/>
    </row>
    <row r="2280" spans="1:6">
      <c r="A2280" s="970"/>
      <c r="B2280" s="974"/>
      <c r="C2280" s="972"/>
      <c r="D2280" s="789"/>
      <c r="E2280" s="789"/>
      <c r="F2280" s="789"/>
    </row>
    <row r="2281" spans="1:6">
      <c r="A2281" s="970"/>
      <c r="B2281" s="974"/>
      <c r="C2281" s="972"/>
      <c r="D2281" s="789"/>
      <c r="E2281" s="789"/>
      <c r="F2281" s="789"/>
    </row>
    <row r="2282" spans="1:6">
      <c r="A2282" s="970"/>
      <c r="B2282" s="974"/>
      <c r="C2282" s="972"/>
      <c r="D2282" s="789"/>
      <c r="E2282" s="789"/>
      <c r="F2282" s="789"/>
    </row>
    <row r="2283" spans="1:6">
      <c r="A2283" s="970"/>
      <c r="B2283" s="974"/>
      <c r="C2283" s="972"/>
      <c r="D2283" s="789"/>
      <c r="E2283" s="789"/>
      <c r="F2283" s="789"/>
    </row>
    <row r="2284" spans="1:6">
      <c r="A2284" s="970"/>
      <c r="B2284" s="974"/>
      <c r="C2284" s="972"/>
      <c r="D2284" s="789"/>
      <c r="E2284" s="789"/>
      <c r="F2284" s="789"/>
    </row>
    <row r="2285" spans="1:6">
      <c r="A2285" s="970"/>
      <c r="B2285" s="974"/>
      <c r="C2285" s="972"/>
      <c r="D2285" s="789"/>
      <c r="E2285" s="789"/>
      <c r="F2285" s="789"/>
    </row>
    <row r="2286" spans="1:6">
      <c r="A2286" s="970"/>
      <c r="B2286" s="974"/>
      <c r="C2286" s="972"/>
      <c r="D2286" s="789"/>
      <c r="E2286" s="789"/>
      <c r="F2286" s="789"/>
    </row>
    <row r="2287" spans="1:6">
      <c r="A2287" s="970"/>
      <c r="B2287" s="974"/>
      <c r="C2287" s="972"/>
      <c r="D2287" s="789"/>
      <c r="E2287" s="789"/>
      <c r="F2287" s="789"/>
    </row>
    <row r="2288" spans="1:6">
      <c r="A2288" s="970"/>
      <c r="B2288" s="974"/>
      <c r="C2288" s="972"/>
      <c r="D2288" s="789"/>
      <c r="E2288" s="789"/>
      <c r="F2288" s="789"/>
    </row>
    <row r="2289" spans="1:6">
      <c r="A2289" s="970"/>
      <c r="B2289" s="974"/>
      <c r="C2289" s="972"/>
      <c r="D2289" s="789"/>
      <c r="E2289" s="789"/>
      <c r="F2289" s="789"/>
    </row>
    <row r="2290" spans="1:6">
      <c r="A2290" s="970"/>
      <c r="B2290" s="974"/>
      <c r="C2290" s="972"/>
      <c r="D2290" s="789"/>
      <c r="E2290" s="789"/>
      <c r="F2290" s="789"/>
    </row>
    <row r="2291" spans="1:6">
      <c r="A2291" s="970"/>
      <c r="B2291" s="974"/>
      <c r="C2291" s="972"/>
      <c r="D2291" s="789"/>
      <c r="E2291" s="789"/>
      <c r="F2291" s="789"/>
    </row>
    <row r="2292" spans="1:6">
      <c r="A2292" s="970"/>
      <c r="B2292" s="974"/>
      <c r="C2292" s="972"/>
      <c r="D2292" s="789"/>
      <c r="E2292" s="789"/>
      <c r="F2292" s="789"/>
    </row>
    <row r="2293" spans="1:6">
      <c r="A2293" s="970"/>
      <c r="B2293" s="974"/>
      <c r="C2293" s="972"/>
      <c r="D2293" s="789"/>
      <c r="E2293" s="789"/>
      <c r="F2293" s="789"/>
    </row>
    <row r="2294" spans="1:6">
      <c r="A2294" s="970"/>
      <c r="B2294" s="974"/>
      <c r="C2294" s="972"/>
      <c r="D2294" s="789"/>
      <c r="E2294" s="789"/>
      <c r="F2294" s="789"/>
    </row>
    <row r="2295" spans="1:6">
      <c r="A2295" s="970"/>
      <c r="B2295" s="974"/>
      <c r="C2295" s="972"/>
      <c r="D2295" s="789"/>
      <c r="E2295" s="789"/>
      <c r="F2295" s="789"/>
    </row>
    <row r="2296" spans="1:6">
      <c r="A2296" s="970"/>
      <c r="B2296" s="974"/>
      <c r="C2296" s="972"/>
      <c r="D2296" s="789"/>
      <c r="E2296" s="789"/>
      <c r="F2296" s="789"/>
    </row>
    <row r="2297" spans="1:6">
      <c r="A2297" s="970"/>
      <c r="B2297" s="974"/>
      <c r="C2297" s="972"/>
      <c r="D2297" s="789"/>
      <c r="E2297" s="789"/>
      <c r="F2297" s="789"/>
    </row>
    <row r="2298" spans="1:6">
      <c r="A2298" s="970"/>
      <c r="B2298" s="974"/>
      <c r="C2298" s="972"/>
      <c r="D2298" s="789"/>
      <c r="E2298" s="789"/>
      <c r="F2298" s="789"/>
    </row>
    <row r="2299" spans="1:6">
      <c r="A2299" s="970"/>
      <c r="B2299" s="974"/>
      <c r="C2299" s="972"/>
      <c r="D2299" s="789"/>
      <c r="E2299" s="789"/>
      <c r="F2299" s="789"/>
    </row>
    <row r="2300" spans="1:6">
      <c r="A2300" s="970"/>
      <c r="B2300" s="974"/>
      <c r="C2300" s="972"/>
      <c r="D2300" s="789"/>
      <c r="E2300" s="789"/>
      <c r="F2300" s="789"/>
    </row>
    <row r="2301" spans="1:6">
      <c r="A2301" s="970"/>
      <c r="B2301" s="974"/>
      <c r="C2301" s="972"/>
      <c r="D2301" s="789"/>
      <c r="E2301" s="789"/>
      <c r="F2301" s="789"/>
    </row>
    <row r="2302" spans="1:6">
      <c r="A2302" s="970"/>
      <c r="B2302" s="974"/>
      <c r="C2302" s="972"/>
      <c r="D2302" s="789"/>
      <c r="E2302" s="789"/>
      <c r="F2302" s="789"/>
    </row>
    <row r="2303" spans="1:6">
      <c r="A2303" s="970"/>
      <c r="B2303" s="974"/>
      <c r="C2303" s="972"/>
      <c r="D2303" s="789"/>
      <c r="E2303" s="789"/>
      <c r="F2303" s="789"/>
    </row>
    <row r="2304" spans="1:6">
      <c r="A2304" s="970"/>
      <c r="B2304" s="974"/>
      <c r="C2304" s="972"/>
      <c r="D2304" s="789"/>
      <c r="E2304" s="789"/>
      <c r="F2304" s="789"/>
    </row>
    <row r="2305" spans="1:6">
      <c r="A2305" s="970"/>
      <c r="B2305" s="974"/>
      <c r="C2305" s="972"/>
      <c r="D2305" s="789"/>
      <c r="E2305" s="789"/>
      <c r="F2305" s="789"/>
    </row>
    <row r="2306" spans="1:6">
      <c r="A2306" s="970"/>
      <c r="B2306" s="974"/>
      <c r="C2306" s="972"/>
      <c r="D2306" s="789"/>
      <c r="E2306" s="789"/>
      <c r="F2306" s="789"/>
    </row>
    <row r="2307" spans="1:6">
      <c r="A2307" s="970"/>
      <c r="B2307" s="974"/>
      <c r="C2307" s="972"/>
      <c r="D2307" s="789"/>
      <c r="E2307" s="789"/>
      <c r="F2307" s="789"/>
    </row>
    <row r="2308" spans="1:6">
      <c r="A2308" s="970"/>
      <c r="B2308" s="974"/>
      <c r="C2308" s="972"/>
      <c r="D2308" s="789"/>
      <c r="E2308" s="789"/>
      <c r="F2308" s="789"/>
    </row>
    <row r="2309" spans="1:6">
      <c r="A2309" s="970"/>
      <c r="B2309" s="974"/>
      <c r="C2309" s="972"/>
      <c r="D2309" s="789"/>
      <c r="E2309" s="789"/>
      <c r="F2309" s="789"/>
    </row>
    <row r="2310" spans="1:6">
      <c r="A2310" s="970"/>
      <c r="B2310" s="974"/>
      <c r="C2310" s="972"/>
      <c r="D2310" s="789"/>
      <c r="E2310" s="789"/>
      <c r="F2310" s="789"/>
    </row>
    <row r="2311" spans="1:6">
      <c r="A2311" s="970"/>
      <c r="B2311" s="974"/>
      <c r="C2311" s="972"/>
      <c r="D2311" s="789"/>
      <c r="E2311" s="789"/>
      <c r="F2311" s="789"/>
    </row>
    <row r="2312" spans="1:6">
      <c r="A2312" s="970"/>
      <c r="B2312" s="974"/>
      <c r="C2312" s="972"/>
      <c r="D2312" s="789"/>
      <c r="E2312" s="789"/>
      <c r="F2312" s="789"/>
    </row>
    <row r="2313" spans="1:6">
      <c r="A2313" s="970"/>
      <c r="B2313" s="974"/>
      <c r="C2313" s="972"/>
      <c r="D2313" s="789"/>
      <c r="E2313" s="789"/>
      <c r="F2313" s="789"/>
    </row>
    <row r="2314" spans="1:6">
      <c r="A2314" s="970"/>
      <c r="B2314" s="974"/>
      <c r="C2314" s="972"/>
      <c r="D2314" s="789"/>
      <c r="E2314" s="789"/>
      <c r="F2314" s="789"/>
    </row>
    <row r="2315" spans="1:6">
      <c r="A2315" s="970"/>
      <c r="B2315" s="974"/>
      <c r="C2315" s="972"/>
      <c r="D2315" s="789"/>
      <c r="E2315" s="789"/>
      <c r="F2315" s="789"/>
    </row>
    <row r="2316" spans="1:6">
      <c r="A2316" s="970"/>
      <c r="B2316" s="974"/>
      <c r="C2316" s="972"/>
      <c r="D2316" s="789"/>
      <c r="E2316" s="789"/>
      <c r="F2316" s="789"/>
    </row>
    <row r="2317" spans="1:6">
      <c r="A2317" s="970"/>
      <c r="B2317" s="974"/>
      <c r="C2317" s="972"/>
      <c r="D2317" s="789"/>
      <c r="E2317" s="789"/>
      <c r="F2317" s="789"/>
    </row>
    <row r="2318" spans="1:6">
      <c r="A2318" s="970"/>
      <c r="B2318" s="974"/>
      <c r="C2318" s="972"/>
      <c r="D2318" s="789"/>
      <c r="E2318" s="789"/>
      <c r="F2318" s="789"/>
    </row>
    <row r="2319" spans="1:6">
      <c r="A2319" s="970"/>
      <c r="B2319" s="974"/>
      <c r="C2319" s="972"/>
      <c r="D2319" s="789"/>
      <c r="E2319" s="789"/>
      <c r="F2319" s="789"/>
    </row>
    <row r="2320" spans="1:6">
      <c r="A2320" s="970"/>
      <c r="B2320" s="974"/>
      <c r="C2320" s="972"/>
      <c r="D2320" s="789"/>
      <c r="E2320" s="789"/>
      <c r="F2320" s="789"/>
    </row>
    <row r="2321" spans="1:6">
      <c r="A2321" s="970"/>
      <c r="B2321" s="974"/>
      <c r="C2321" s="972"/>
      <c r="D2321" s="789"/>
      <c r="E2321" s="789"/>
      <c r="F2321" s="789"/>
    </row>
    <row r="2322" spans="1:6">
      <c r="A2322" s="970"/>
      <c r="B2322" s="974"/>
      <c r="C2322" s="972"/>
      <c r="D2322" s="789"/>
      <c r="E2322" s="789"/>
      <c r="F2322" s="789"/>
    </row>
    <row r="2323" spans="1:6">
      <c r="A2323" s="970"/>
      <c r="B2323" s="974"/>
      <c r="C2323" s="972"/>
      <c r="D2323" s="789"/>
      <c r="E2323" s="789"/>
      <c r="F2323" s="789"/>
    </row>
    <row r="2324" spans="1:6">
      <c r="A2324" s="970"/>
      <c r="B2324" s="974"/>
      <c r="C2324" s="972"/>
      <c r="D2324" s="789"/>
      <c r="E2324" s="789"/>
      <c r="F2324" s="789"/>
    </row>
    <row r="2325" spans="1:6">
      <c r="A2325" s="970"/>
      <c r="B2325" s="974"/>
      <c r="C2325" s="972"/>
      <c r="D2325" s="789"/>
      <c r="E2325" s="789"/>
      <c r="F2325" s="789"/>
    </row>
    <row r="2326" spans="1:6">
      <c r="A2326" s="970"/>
      <c r="B2326" s="974"/>
      <c r="C2326" s="972"/>
      <c r="D2326" s="789"/>
      <c r="E2326" s="789"/>
      <c r="F2326" s="789"/>
    </row>
    <row r="2327" spans="1:6">
      <c r="A2327" s="970"/>
      <c r="B2327" s="974"/>
      <c r="C2327" s="972"/>
      <c r="D2327" s="789"/>
      <c r="E2327" s="789"/>
      <c r="F2327" s="789"/>
    </row>
    <row r="2328" spans="1:6">
      <c r="A2328" s="970"/>
      <c r="B2328" s="974"/>
      <c r="C2328" s="972"/>
      <c r="D2328" s="789"/>
      <c r="E2328" s="789"/>
      <c r="F2328" s="789"/>
    </row>
    <row r="2329" spans="1:6">
      <c r="A2329" s="970"/>
      <c r="B2329" s="974"/>
      <c r="C2329" s="972"/>
      <c r="D2329" s="789"/>
      <c r="E2329" s="789"/>
      <c r="F2329" s="789"/>
    </row>
    <row r="2330" spans="1:6">
      <c r="A2330" s="970"/>
      <c r="B2330" s="974"/>
      <c r="C2330" s="972"/>
      <c r="D2330" s="789"/>
      <c r="E2330" s="789"/>
      <c r="F2330" s="789"/>
    </row>
    <row r="2331" spans="1:6">
      <c r="A2331" s="970"/>
      <c r="B2331" s="974"/>
      <c r="C2331" s="972"/>
      <c r="D2331" s="789"/>
      <c r="E2331" s="789"/>
      <c r="F2331" s="789"/>
    </row>
    <row r="2332" spans="1:6">
      <c r="A2332" s="970"/>
      <c r="B2332" s="974"/>
      <c r="C2332" s="972"/>
      <c r="D2332" s="789"/>
      <c r="E2332" s="789"/>
      <c r="F2332" s="789"/>
    </row>
    <row r="2333" spans="1:6">
      <c r="A2333" s="970"/>
      <c r="B2333" s="974"/>
      <c r="C2333" s="972"/>
      <c r="D2333" s="789"/>
      <c r="E2333" s="789"/>
      <c r="F2333" s="789"/>
    </row>
    <row r="2334" spans="1:6">
      <c r="A2334" s="970"/>
      <c r="B2334" s="974"/>
      <c r="C2334" s="972"/>
      <c r="D2334" s="789"/>
      <c r="E2334" s="789"/>
      <c r="F2334" s="789"/>
    </row>
    <row r="2335" spans="1:6">
      <c r="A2335" s="970"/>
      <c r="B2335" s="974"/>
      <c r="C2335" s="972"/>
      <c r="D2335" s="789"/>
      <c r="E2335" s="789"/>
      <c r="F2335" s="789"/>
    </row>
    <row r="2336" spans="1:6">
      <c r="A2336" s="970"/>
      <c r="B2336" s="974"/>
      <c r="C2336" s="972"/>
      <c r="D2336" s="789"/>
      <c r="E2336" s="789"/>
      <c r="F2336" s="789"/>
    </row>
    <row r="2337" spans="1:6">
      <c r="A2337" s="970"/>
      <c r="B2337" s="974"/>
      <c r="C2337" s="972"/>
      <c r="D2337" s="789"/>
      <c r="E2337" s="789"/>
      <c r="F2337" s="789"/>
    </row>
    <row r="2338" spans="1:6">
      <c r="A2338" s="970"/>
      <c r="B2338" s="974"/>
      <c r="C2338" s="972"/>
      <c r="D2338" s="789"/>
      <c r="E2338" s="789"/>
      <c r="F2338" s="789"/>
    </row>
    <row r="2339" spans="1:6">
      <c r="A2339" s="970"/>
      <c r="B2339" s="974"/>
      <c r="C2339" s="972"/>
      <c r="D2339" s="789"/>
      <c r="E2339" s="789"/>
      <c r="F2339" s="789"/>
    </row>
    <row r="2340" spans="1:6">
      <c r="A2340" s="970"/>
      <c r="B2340" s="974"/>
      <c r="C2340" s="972"/>
      <c r="D2340" s="789"/>
      <c r="E2340" s="789"/>
      <c r="F2340" s="789"/>
    </row>
    <row r="2341" spans="1:6">
      <c r="A2341" s="970"/>
      <c r="B2341" s="974"/>
      <c r="C2341" s="972"/>
      <c r="D2341" s="789"/>
      <c r="E2341" s="789"/>
      <c r="F2341" s="789"/>
    </row>
    <row r="2342" spans="1:6">
      <c r="A2342" s="970"/>
      <c r="B2342" s="974"/>
      <c r="C2342" s="972"/>
      <c r="D2342" s="789"/>
      <c r="E2342" s="789"/>
      <c r="F2342" s="789"/>
    </row>
    <row r="2343" spans="1:6">
      <c r="A2343" s="970"/>
      <c r="B2343" s="974"/>
      <c r="C2343" s="972"/>
      <c r="D2343" s="789"/>
      <c r="E2343" s="789"/>
      <c r="F2343" s="789"/>
    </row>
    <row r="2344" spans="1:6">
      <c r="A2344" s="970"/>
      <c r="B2344" s="974"/>
      <c r="C2344" s="972"/>
      <c r="D2344" s="789"/>
      <c r="E2344" s="789"/>
      <c r="F2344" s="789"/>
    </row>
    <row r="2345" spans="1:6">
      <c r="A2345" s="970"/>
      <c r="B2345" s="974"/>
      <c r="C2345" s="972"/>
      <c r="D2345" s="789"/>
      <c r="E2345" s="789"/>
      <c r="F2345" s="789"/>
    </row>
    <row r="2346" spans="1:6">
      <c r="A2346" s="970"/>
      <c r="B2346" s="974"/>
      <c r="C2346" s="972"/>
      <c r="D2346" s="789"/>
      <c r="E2346" s="789"/>
      <c r="F2346" s="789"/>
    </row>
    <row r="2347" spans="1:6">
      <c r="A2347" s="970"/>
      <c r="B2347" s="974"/>
      <c r="C2347" s="972"/>
      <c r="D2347" s="789"/>
      <c r="E2347" s="789"/>
      <c r="F2347" s="789"/>
    </row>
    <row r="2348" spans="1:6">
      <c r="A2348" s="970"/>
      <c r="B2348" s="974"/>
      <c r="C2348" s="972"/>
      <c r="D2348" s="789"/>
      <c r="E2348" s="789"/>
      <c r="F2348" s="789"/>
    </row>
    <row r="2349" spans="1:6">
      <c r="A2349" s="970"/>
      <c r="B2349" s="974"/>
      <c r="C2349" s="972"/>
      <c r="D2349" s="789"/>
      <c r="E2349" s="789"/>
      <c r="F2349" s="789"/>
    </row>
    <row r="2350" spans="1:6">
      <c r="A2350" s="970"/>
      <c r="B2350" s="974"/>
      <c r="C2350" s="972"/>
      <c r="D2350" s="789"/>
      <c r="E2350" s="789"/>
      <c r="F2350" s="789"/>
    </row>
    <row r="2351" spans="1:6">
      <c r="A2351" s="970"/>
      <c r="B2351" s="974"/>
      <c r="C2351" s="972"/>
      <c r="D2351" s="789"/>
      <c r="E2351" s="789"/>
      <c r="F2351" s="789"/>
    </row>
    <row r="2352" spans="1:6">
      <c r="A2352" s="970"/>
      <c r="B2352" s="974"/>
      <c r="C2352" s="972"/>
      <c r="D2352" s="789"/>
      <c r="E2352" s="789"/>
      <c r="F2352" s="789"/>
    </row>
    <row r="2353" spans="1:6">
      <c r="A2353" s="970"/>
      <c r="B2353" s="974"/>
      <c r="C2353" s="972"/>
      <c r="D2353" s="789"/>
      <c r="E2353" s="789"/>
      <c r="F2353" s="789"/>
    </row>
    <row r="2354" spans="1:6">
      <c r="A2354" s="970"/>
      <c r="B2354" s="974"/>
      <c r="C2354" s="972"/>
      <c r="D2354" s="789"/>
      <c r="E2354" s="789"/>
      <c r="F2354" s="789"/>
    </row>
    <row r="2355" spans="1:6">
      <c r="A2355" s="970"/>
      <c r="B2355" s="974"/>
      <c r="C2355" s="972"/>
      <c r="D2355" s="789"/>
      <c r="E2355" s="789"/>
      <c r="F2355" s="789"/>
    </row>
    <row r="2356" spans="1:6">
      <c r="A2356" s="970"/>
      <c r="B2356" s="974"/>
      <c r="C2356" s="972"/>
      <c r="D2356" s="789"/>
      <c r="E2356" s="789"/>
      <c r="F2356" s="789"/>
    </row>
    <row r="2357" spans="1:6">
      <c r="A2357" s="970"/>
      <c r="B2357" s="974"/>
      <c r="C2357" s="972"/>
      <c r="D2357" s="789"/>
      <c r="E2357" s="789"/>
      <c r="F2357" s="789"/>
    </row>
    <row r="2358" spans="1:6">
      <c r="A2358" s="970"/>
      <c r="B2358" s="974"/>
      <c r="C2358" s="972"/>
      <c r="D2358" s="789"/>
      <c r="E2358" s="789"/>
      <c r="F2358" s="789"/>
    </row>
    <row r="2359" spans="1:6">
      <c r="A2359" s="970"/>
      <c r="B2359" s="974"/>
      <c r="C2359" s="972"/>
      <c r="D2359" s="789"/>
      <c r="E2359" s="789"/>
      <c r="F2359" s="789"/>
    </row>
    <row r="2360" spans="1:6">
      <c r="A2360" s="970"/>
      <c r="B2360" s="974"/>
      <c r="C2360" s="972"/>
      <c r="D2360" s="789"/>
      <c r="E2360" s="789"/>
      <c r="F2360" s="789"/>
    </row>
    <row r="2361" spans="1:6">
      <c r="A2361" s="970"/>
      <c r="B2361" s="974"/>
      <c r="C2361" s="972"/>
      <c r="D2361" s="789"/>
      <c r="E2361" s="789"/>
      <c r="F2361" s="789"/>
    </row>
    <row r="2362" spans="1:6">
      <c r="A2362" s="970"/>
      <c r="B2362" s="974"/>
      <c r="C2362" s="972"/>
      <c r="D2362" s="789"/>
      <c r="E2362" s="789"/>
      <c r="F2362" s="789"/>
    </row>
    <row r="2363" spans="1:6">
      <c r="A2363" s="970"/>
      <c r="B2363" s="974"/>
      <c r="C2363" s="972"/>
      <c r="D2363" s="789"/>
      <c r="E2363" s="789"/>
      <c r="F2363" s="789"/>
    </row>
    <row r="2364" spans="1:6">
      <c r="A2364" s="970"/>
      <c r="B2364" s="974"/>
      <c r="C2364" s="972"/>
      <c r="D2364" s="789"/>
      <c r="E2364" s="789"/>
      <c r="F2364" s="789"/>
    </row>
    <row r="2365" spans="1:6">
      <c r="A2365" s="970"/>
      <c r="B2365" s="974"/>
      <c r="C2365" s="972"/>
      <c r="D2365" s="789"/>
      <c r="E2365" s="789"/>
      <c r="F2365" s="789"/>
    </row>
    <row r="2366" spans="1:6">
      <c r="A2366" s="970"/>
      <c r="B2366" s="974"/>
      <c r="C2366" s="972"/>
      <c r="D2366" s="789"/>
      <c r="E2366" s="789"/>
      <c r="F2366" s="789"/>
    </row>
    <row r="2367" spans="1:6">
      <c r="A2367" s="970"/>
      <c r="B2367" s="974"/>
      <c r="C2367" s="972"/>
      <c r="D2367" s="789"/>
      <c r="E2367" s="789"/>
      <c r="F2367" s="789"/>
    </row>
    <row r="2368" spans="1:6">
      <c r="A2368" s="970"/>
      <c r="B2368" s="974"/>
      <c r="C2368" s="972"/>
      <c r="D2368" s="789"/>
      <c r="E2368" s="789"/>
      <c r="F2368" s="789"/>
    </row>
    <row r="2369" spans="1:6">
      <c r="A2369" s="970"/>
      <c r="B2369" s="974"/>
      <c r="C2369" s="972"/>
      <c r="D2369" s="789"/>
      <c r="E2369" s="789"/>
      <c r="F2369" s="789"/>
    </row>
    <row r="2370" spans="1:6">
      <c r="A2370" s="970"/>
      <c r="B2370" s="974"/>
      <c r="C2370" s="972"/>
      <c r="D2370" s="789"/>
      <c r="E2370" s="789"/>
      <c r="F2370" s="789"/>
    </row>
    <row r="2371" spans="1:6">
      <c r="A2371" s="970"/>
      <c r="B2371" s="974"/>
      <c r="C2371" s="972"/>
      <c r="D2371" s="789"/>
      <c r="E2371" s="789"/>
      <c r="F2371" s="789"/>
    </row>
    <row r="2372" spans="1:6">
      <c r="A2372" s="970"/>
      <c r="B2372" s="974"/>
      <c r="C2372" s="972"/>
      <c r="D2372" s="789"/>
      <c r="E2372" s="789"/>
      <c r="F2372" s="789"/>
    </row>
    <row r="2373" spans="1:6">
      <c r="A2373" s="970"/>
      <c r="B2373" s="974"/>
      <c r="C2373" s="972"/>
      <c r="D2373" s="789"/>
      <c r="E2373" s="789"/>
      <c r="F2373" s="789"/>
    </row>
    <row r="2374" spans="1:6">
      <c r="A2374" s="970"/>
      <c r="B2374" s="974"/>
      <c r="C2374" s="972"/>
      <c r="D2374" s="789"/>
      <c r="E2374" s="789"/>
      <c r="F2374" s="789"/>
    </row>
    <row r="2375" spans="1:6">
      <c r="A2375" s="970"/>
      <c r="B2375" s="974"/>
      <c r="C2375" s="972"/>
      <c r="D2375" s="789"/>
      <c r="E2375" s="789"/>
      <c r="F2375" s="789"/>
    </row>
    <row r="2376" spans="1:6">
      <c r="A2376" s="970"/>
      <c r="B2376" s="974"/>
      <c r="C2376" s="972"/>
      <c r="D2376" s="789"/>
      <c r="E2376" s="789"/>
      <c r="F2376" s="789"/>
    </row>
    <row r="2377" spans="1:6">
      <c r="A2377" s="970"/>
      <c r="B2377" s="974"/>
      <c r="C2377" s="972"/>
      <c r="D2377" s="789"/>
      <c r="E2377" s="789"/>
      <c r="F2377" s="789"/>
    </row>
    <row r="2378" spans="1:6">
      <c r="A2378" s="970"/>
      <c r="B2378" s="974"/>
      <c r="C2378" s="972"/>
      <c r="D2378" s="789"/>
      <c r="E2378" s="789"/>
      <c r="F2378" s="789"/>
    </row>
    <row r="2379" spans="1:6">
      <c r="A2379" s="970"/>
      <c r="B2379" s="974"/>
      <c r="C2379" s="972"/>
      <c r="D2379" s="789"/>
      <c r="E2379" s="789"/>
      <c r="F2379" s="789"/>
    </row>
    <row r="2380" spans="1:6">
      <c r="A2380" s="970"/>
      <c r="B2380" s="974"/>
      <c r="C2380" s="972"/>
      <c r="D2380" s="789"/>
      <c r="E2380" s="789"/>
      <c r="F2380" s="789"/>
    </row>
    <row r="2381" spans="1:6">
      <c r="A2381" s="970"/>
      <c r="B2381" s="974"/>
      <c r="C2381" s="972"/>
      <c r="D2381" s="789"/>
      <c r="E2381" s="789"/>
      <c r="F2381" s="789"/>
    </row>
    <row r="2382" spans="1:6">
      <c r="A2382" s="970"/>
      <c r="B2382" s="974"/>
      <c r="C2382" s="972"/>
      <c r="D2382" s="789"/>
      <c r="E2382" s="789"/>
      <c r="F2382" s="789"/>
    </row>
    <row r="2383" spans="1:6">
      <c r="A2383" s="970"/>
      <c r="B2383" s="974"/>
      <c r="C2383" s="972"/>
      <c r="D2383" s="789"/>
      <c r="E2383" s="789"/>
      <c r="F2383" s="789"/>
    </row>
    <row r="2384" spans="1:6">
      <c r="A2384" s="970"/>
      <c r="B2384" s="974"/>
      <c r="C2384" s="972"/>
      <c r="D2384" s="789"/>
      <c r="E2384" s="789"/>
      <c r="F2384" s="789"/>
    </row>
    <row r="2385" spans="1:6">
      <c r="A2385" s="970"/>
      <c r="B2385" s="974"/>
      <c r="C2385" s="972"/>
      <c r="D2385" s="789"/>
      <c r="E2385" s="789"/>
      <c r="F2385" s="789"/>
    </row>
    <row r="2386" spans="1:6">
      <c r="A2386" s="970"/>
      <c r="B2386" s="974"/>
      <c r="C2386" s="972"/>
      <c r="D2386" s="789"/>
      <c r="E2386" s="789"/>
      <c r="F2386" s="789"/>
    </row>
    <row r="2387" spans="1:6">
      <c r="A2387" s="970"/>
      <c r="B2387" s="974"/>
      <c r="C2387" s="972"/>
      <c r="D2387" s="789"/>
      <c r="E2387" s="789"/>
      <c r="F2387" s="789"/>
    </row>
    <row r="2388" spans="1:6">
      <c r="A2388" s="970"/>
      <c r="B2388" s="974"/>
      <c r="C2388" s="972"/>
      <c r="D2388" s="789"/>
      <c r="E2388" s="789"/>
      <c r="F2388" s="789"/>
    </row>
    <row r="2389" spans="1:6">
      <c r="A2389" s="970"/>
      <c r="B2389" s="974"/>
      <c r="C2389" s="972"/>
      <c r="D2389" s="789"/>
      <c r="E2389" s="789"/>
      <c r="F2389" s="789"/>
    </row>
    <row r="2390" spans="1:6">
      <c r="A2390" s="970"/>
      <c r="B2390" s="974"/>
      <c r="C2390" s="972"/>
      <c r="D2390" s="789"/>
      <c r="E2390" s="789"/>
      <c r="F2390" s="789"/>
    </row>
    <row r="2391" spans="1:6">
      <c r="A2391" s="970"/>
      <c r="B2391" s="974"/>
      <c r="C2391" s="972"/>
      <c r="D2391" s="789"/>
      <c r="E2391" s="789"/>
      <c r="F2391" s="789"/>
    </row>
    <row r="2392" spans="1:6">
      <c r="A2392" s="970"/>
      <c r="B2392" s="974"/>
      <c r="C2392" s="972"/>
      <c r="D2392" s="789"/>
      <c r="E2392" s="789"/>
      <c r="F2392" s="789"/>
    </row>
    <row r="2393" spans="1:6">
      <c r="A2393" s="970"/>
      <c r="B2393" s="974"/>
      <c r="C2393" s="972"/>
      <c r="D2393" s="789"/>
      <c r="E2393" s="789"/>
      <c r="F2393" s="789"/>
    </row>
    <row r="2394" spans="1:6">
      <c r="A2394" s="970"/>
      <c r="B2394" s="974"/>
      <c r="C2394" s="972"/>
      <c r="D2394" s="789"/>
      <c r="E2394" s="789"/>
      <c r="F2394" s="789"/>
    </row>
    <row r="2395" spans="1:6">
      <c r="A2395" s="970"/>
      <c r="B2395" s="974"/>
      <c r="C2395" s="972"/>
      <c r="D2395" s="789"/>
      <c r="E2395" s="789"/>
      <c r="F2395" s="789"/>
    </row>
    <row r="2396" spans="1:6">
      <c r="A2396" s="970"/>
      <c r="B2396" s="974"/>
      <c r="C2396" s="972"/>
      <c r="D2396" s="789"/>
      <c r="E2396" s="789"/>
      <c r="F2396" s="789"/>
    </row>
    <row r="2397" spans="1:6">
      <c r="A2397" s="970"/>
      <c r="B2397" s="974"/>
      <c r="C2397" s="972"/>
      <c r="D2397" s="789"/>
      <c r="E2397" s="789"/>
      <c r="F2397" s="789"/>
    </row>
    <row r="2398" spans="1:6">
      <c r="A2398" s="970"/>
      <c r="B2398" s="974"/>
      <c r="C2398" s="972"/>
      <c r="D2398" s="789"/>
      <c r="E2398" s="789"/>
      <c r="F2398" s="789"/>
    </row>
    <row r="2399" spans="1:6">
      <c r="A2399" s="970"/>
      <c r="B2399" s="974"/>
      <c r="C2399" s="972"/>
      <c r="D2399" s="789"/>
      <c r="E2399" s="789"/>
      <c r="F2399" s="789"/>
    </row>
    <row r="2400" spans="1:6">
      <c r="A2400" s="970"/>
      <c r="B2400" s="974"/>
      <c r="C2400" s="972"/>
      <c r="D2400" s="789"/>
      <c r="E2400" s="789"/>
      <c r="F2400" s="789"/>
    </row>
    <row r="2401" spans="1:6">
      <c r="A2401" s="970"/>
      <c r="B2401" s="974"/>
      <c r="C2401" s="972"/>
      <c r="D2401" s="789"/>
      <c r="E2401" s="789"/>
      <c r="F2401" s="789"/>
    </row>
    <row r="2402" spans="1:6">
      <c r="A2402" s="970"/>
      <c r="B2402" s="974"/>
      <c r="C2402" s="972"/>
      <c r="D2402" s="789"/>
      <c r="E2402" s="789"/>
      <c r="F2402" s="789"/>
    </row>
    <row r="2403" spans="1:6">
      <c r="A2403" s="970"/>
      <c r="B2403" s="974"/>
      <c r="C2403" s="972"/>
      <c r="D2403" s="789"/>
      <c r="E2403" s="789"/>
      <c r="F2403" s="789"/>
    </row>
    <row r="2404" spans="1:6">
      <c r="A2404" s="970"/>
      <c r="B2404" s="974"/>
      <c r="C2404" s="972"/>
      <c r="D2404" s="789"/>
      <c r="E2404" s="789"/>
      <c r="F2404" s="789"/>
    </row>
    <row r="2405" spans="1:6">
      <c r="A2405" s="970"/>
      <c r="B2405" s="974"/>
      <c r="C2405" s="972"/>
      <c r="D2405" s="789"/>
      <c r="E2405" s="789"/>
      <c r="F2405" s="789"/>
    </row>
    <row r="2406" spans="1:6">
      <c r="A2406" s="970"/>
      <c r="B2406" s="974"/>
      <c r="C2406" s="972"/>
      <c r="D2406" s="789"/>
      <c r="E2406" s="789"/>
      <c r="F2406" s="789"/>
    </row>
    <row r="2407" spans="1:6">
      <c r="A2407" s="970"/>
      <c r="B2407" s="974"/>
      <c r="C2407" s="972"/>
      <c r="D2407" s="789"/>
      <c r="E2407" s="789"/>
      <c r="F2407" s="789"/>
    </row>
    <row r="2408" spans="1:6">
      <c r="A2408" s="970"/>
      <c r="B2408" s="974"/>
      <c r="C2408" s="972"/>
      <c r="D2408" s="789"/>
      <c r="E2408" s="789"/>
      <c r="F2408" s="789"/>
    </row>
    <row r="2409" spans="1:6">
      <c r="A2409" s="970"/>
      <c r="B2409" s="974"/>
      <c r="C2409" s="972"/>
      <c r="D2409" s="789"/>
      <c r="E2409" s="789"/>
      <c r="F2409" s="789"/>
    </row>
    <row r="2410" spans="1:6">
      <c r="A2410" s="970"/>
      <c r="B2410" s="974"/>
      <c r="C2410" s="972"/>
      <c r="D2410" s="789"/>
      <c r="E2410" s="789"/>
      <c r="F2410" s="789"/>
    </row>
    <row r="2411" spans="1:6">
      <c r="A2411" s="970"/>
      <c r="B2411" s="974"/>
      <c r="C2411" s="972"/>
      <c r="D2411" s="789"/>
      <c r="E2411" s="789"/>
      <c r="F2411" s="789"/>
    </row>
    <row r="2412" spans="1:6">
      <c r="A2412" s="970"/>
      <c r="B2412" s="974"/>
      <c r="C2412" s="972"/>
      <c r="D2412" s="789"/>
      <c r="E2412" s="789"/>
      <c r="F2412" s="789"/>
    </row>
    <row r="2413" spans="1:6">
      <c r="A2413" s="970"/>
      <c r="B2413" s="974"/>
      <c r="C2413" s="972"/>
      <c r="D2413" s="789"/>
      <c r="E2413" s="789"/>
      <c r="F2413" s="789"/>
    </row>
    <row r="2414" spans="1:6">
      <c r="A2414" s="970"/>
      <c r="B2414" s="974"/>
      <c r="C2414" s="972"/>
      <c r="D2414" s="789"/>
      <c r="E2414" s="789"/>
      <c r="F2414" s="789"/>
    </row>
    <row r="2415" spans="1:6">
      <c r="A2415" s="970"/>
      <c r="B2415" s="974"/>
      <c r="C2415" s="972"/>
      <c r="D2415" s="789"/>
      <c r="E2415" s="789"/>
      <c r="F2415" s="789"/>
    </row>
    <row r="2416" spans="1:6">
      <c r="A2416" s="970"/>
      <c r="B2416" s="974"/>
      <c r="C2416" s="972"/>
      <c r="D2416" s="789"/>
      <c r="E2416" s="789"/>
      <c r="F2416" s="789"/>
    </row>
    <row r="2417" spans="1:6">
      <c r="A2417" s="970"/>
      <c r="B2417" s="974"/>
      <c r="C2417" s="972"/>
      <c r="D2417" s="789"/>
      <c r="E2417" s="789"/>
      <c r="F2417" s="789"/>
    </row>
    <row r="2418" spans="1:6">
      <c r="A2418" s="970"/>
      <c r="B2418" s="974"/>
      <c r="C2418" s="972"/>
      <c r="D2418" s="789"/>
      <c r="E2418" s="789"/>
      <c r="F2418" s="789"/>
    </row>
    <row r="2419" spans="1:6">
      <c r="A2419" s="970"/>
      <c r="B2419" s="974"/>
      <c r="C2419" s="972"/>
      <c r="D2419" s="789"/>
      <c r="E2419" s="789"/>
      <c r="F2419" s="789"/>
    </row>
    <row r="2420" spans="1:6">
      <c r="A2420" s="970"/>
      <c r="B2420" s="974"/>
      <c r="C2420" s="972"/>
      <c r="D2420" s="789"/>
      <c r="E2420" s="789"/>
      <c r="F2420" s="789"/>
    </row>
    <row r="2421" spans="1:6">
      <c r="A2421" s="970"/>
      <c r="B2421" s="974"/>
      <c r="C2421" s="972"/>
      <c r="D2421" s="789"/>
      <c r="E2421" s="789"/>
      <c r="F2421" s="789"/>
    </row>
    <row r="2422" spans="1:6">
      <c r="A2422" s="970"/>
      <c r="B2422" s="974"/>
      <c r="C2422" s="972"/>
      <c r="D2422" s="789"/>
      <c r="E2422" s="789"/>
      <c r="F2422" s="789"/>
    </row>
    <row r="2423" spans="1:6">
      <c r="A2423" s="970"/>
      <c r="B2423" s="974"/>
      <c r="C2423" s="972"/>
      <c r="D2423" s="789"/>
      <c r="E2423" s="789"/>
      <c r="F2423" s="789"/>
    </row>
    <row r="2424" spans="1:6">
      <c r="A2424" s="970"/>
      <c r="B2424" s="974"/>
      <c r="C2424" s="972"/>
      <c r="D2424" s="789"/>
      <c r="E2424" s="789"/>
      <c r="F2424" s="789"/>
    </row>
    <row r="2425" spans="1:6">
      <c r="A2425" s="970"/>
      <c r="B2425" s="974"/>
      <c r="C2425" s="972"/>
      <c r="D2425" s="789"/>
      <c r="E2425" s="789"/>
      <c r="F2425" s="789"/>
    </row>
    <row r="2426" spans="1:6">
      <c r="A2426" s="970"/>
      <c r="B2426" s="974"/>
      <c r="C2426" s="972"/>
      <c r="D2426" s="789"/>
      <c r="E2426" s="789"/>
      <c r="F2426" s="789"/>
    </row>
    <row r="2427" spans="1:6">
      <c r="A2427" s="970"/>
      <c r="B2427" s="974"/>
      <c r="C2427" s="972"/>
      <c r="D2427" s="789"/>
      <c r="E2427" s="789"/>
      <c r="F2427" s="789"/>
    </row>
    <row r="2428" spans="1:6">
      <c r="A2428" s="970"/>
      <c r="B2428" s="974"/>
      <c r="C2428" s="972"/>
      <c r="D2428" s="789"/>
      <c r="E2428" s="789"/>
      <c r="F2428" s="789"/>
    </row>
    <row r="2429" spans="1:6">
      <c r="A2429" s="970"/>
      <c r="B2429" s="974"/>
      <c r="C2429" s="972"/>
      <c r="D2429" s="789"/>
      <c r="E2429" s="789"/>
      <c r="F2429" s="789"/>
    </row>
    <row r="2430" spans="1:6">
      <c r="A2430" s="970"/>
      <c r="B2430" s="974"/>
      <c r="C2430" s="972"/>
      <c r="D2430" s="789"/>
      <c r="E2430" s="789"/>
      <c r="F2430" s="789"/>
    </row>
    <row r="2431" spans="1:6">
      <c r="A2431" s="970"/>
      <c r="B2431" s="974"/>
      <c r="C2431" s="972"/>
      <c r="D2431" s="789"/>
      <c r="E2431" s="789"/>
      <c r="F2431" s="789"/>
    </row>
    <row r="2432" spans="1:6">
      <c r="A2432" s="970"/>
      <c r="B2432" s="974"/>
      <c r="C2432" s="972"/>
      <c r="D2432" s="789"/>
      <c r="E2432" s="789"/>
      <c r="F2432" s="789"/>
    </row>
    <row r="2433" spans="1:6">
      <c r="A2433" s="970"/>
      <c r="B2433" s="974"/>
      <c r="C2433" s="972"/>
      <c r="D2433" s="789"/>
      <c r="E2433" s="789"/>
      <c r="F2433" s="789"/>
    </row>
    <row r="2434" spans="1:6">
      <c r="A2434" s="970"/>
      <c r="B2434" s="974"/>
      <c r="C2434" s="972"/>
      <c r="D2434" s="789"/>
      <c r="E2434" s="789"/>
      <c r="F2434" s="789"/>
    </row>
    <row r="2435" spans="1:6">
      <c r="A2435" s="970"/>
      <c r="B2435" s="974"/>
      <c r="C2435" s="972"/>
      <c r="D2435" s="789"/>
      <c r="E2435" s="789"/>
      <c r="F2435" s="789"/>
    </row>
    <row r="2436" spans="1:6">
      <c r="A2436" s="970"/>
      <c r="B2436" s="974"/>
      <c r="C2436" s="972"/>
      <c r="D2436" s="789"/>
      <c r="E2436" s="789"/>
      <c r="F2436" s="789"/>
    </row>
    <row r="2437" spans="1:6">
      <c r="A2437" s="970"/>
      <c r="B2437" s="974"/>
      <c r="C2437" s="972"/>
      <c r="D2437" s="789"/>
      <c r="E2437" s="789"/>
      <c r="F2437" s="789"/>
    </row>
    <row r="2438" spans="1:6">
      <c r="A2438" s="970"/>
      <c r="B2438" s="974"/>
      <c r="C2438" s="972"/>
      <c r="D2438" s="789"/>
      <c r="E2438" s="789"/>
      <c r="F2438" s="789"/>
    </row>
    <row r="2439" spans="1:6">
      <c r="A2439" s="970"/>
      <c r="B2439" s="974"/>
      <c r="C2439" s="972"/>
      <c r="D2439" s="789"/>
      <c r="E2439" s="789"/>
      <c r="F2439" s="789"/>
    </row>
    <row r="2440" spans="1:6">
      <c r="A2440" s="970"/>
      <c r="B2440" s="974"/>
      <c r="C2440" s="972"/>
      <c r="D2440" s="789"/>
      <c r="E2440" s="789"/>
      <c r="F2440" s="789"/>
    </row>
    <row r="2441" spans="1:6">
      <c r="A2441" s="970"/>
      <c r="B2441" s="974"/>
      <c r="C2441" s="972"/>
      <c r="D2441" s="789"/>
      <c r="E2441" s="789"/>
      <c r="F2441" s="789"/>
    </row>
    <row r="2442" spans="1:6">
      <c r="A2442" s="970"/>
      <c r="B2442" s="974"/>
      <c r="C2442" s="972"/>
      <c r="D2442" s="789"/>
      <c r="E2442" s="789"/>
      <c r="F2442" s="789"/>
    </row>
    <row r="2443" spans="1:6">
      <c r="A2443" s="970"/>
      <c r="B2443" s="974"/>
      <c r="C2443" s="972"/>
      <c r="D2443" s="789"/>
      <c r="E2443" s="789"/>
      <c r="F2443" s="789"/>
    </row>
    <row r="2444" spans="1:6">
      <c r="A2444" s="970"/>
      <c r="B2444" s="974"/>
      <c r="C2444" s="972"/>
      <c r="D2444" s="789"/>
      <c r="E2444" s="789"/>
      <c r="F2444" s="789"/>
    </row>
    <row r="2445" spans="1:6">
      <c r="A2445" s="970"/>
      <c r="B2445" s="974"/>
      <c r="C2445" s="972"/>
      <c r="D2445" s="789"/>
      <c r="E2445" s="789"/>
      <c r="F2445" s="789"/>
    </row>
    <row r="2446" spans="1:6">
      <c r="A2446" s="970"/>
      <c r="B2446" s="974"/>
      <c r="C2446" s="972"/>
      <c r="D2446" s="789"/>
      <c r="E2446" s="789"/>
      <c r="F2446" s="789"/>
    </row>
    <row r="2447" spans="1:6">
      <c r="A2447" s="970"/>
      <c r="B2447" s="974"/>
      <c r="C2447" s="972"/>
      <c r="D2447" s="789"/>
      <c r="E2447" s="789"/>
      <c r="F2447" s="789"/>
    </row>
    <row r="2448" spans="1:6">
      <c r="A2448" s="970"/>
      <c r="B2448" s="974"/>
      <c r="C2448" s="972"/>
      <c r="D2448" s="789"/>
      <c r="E2448" s="789"/>
      <c r="F2448" s="789"/>
    </row>
    <row r="2449" spans="1:6">
      <c r="A2449" s="970"/>
      <c r="B2449" s="974"/>
      <c r="C2449" s="972"/>
      <c r="D2449" s="789"/>
      <c r="E2449" s="789"/>
      <c r="F2449" s="789"/>
    </row>
    <row r="2450" spans="1:6">
      <c r="A2450" s="970"/>
      <c r="B2450" s="974"/>
      <c r="C2450" s="972"/>
      <c r="D2450" s="789"/>
      <c r="E2450" s="789"/>
      <c r="F2450" s="789"/>
    </row>
    <row r="2451" spans="1:6">
      <c r="A2451" s="970"/>
      <c r="B2451" s="974"/>
      <c r="C2451" s="972"/>
      <c r="D2451" s="789"/>
      <c r="E2451" s="789"/>
      <c r="F2451" s="789"/>
    </row>
    <row r="2452" spans="1:6">
      <c r="A2452" s="970"/>
      <c r="B2452" s="974"/>
      <c r="C2452" s="972"/>
      <c r="D2452" s="789"/>
      <c r="E2452" s="789"/>
      <c r="F2452" s="789"/>
    </row>
    <row r="2453" spans="1:6">
      <c r="A2453" s="970"/>
      <c r="B2453" s="974"/>
      <c r="C2453" s="972"/>
      <c r="D2453" s="789"/>
      <c r="E2453" s="789"/>
      <c r="F2453" s="789"/>
    </row>
    <row r="2454" spans="1:6">
      <c r="A2454" s="970"/>
      <c r="B2454" s="974"/>
      <c r="C2454" s="972"/>
      <c r="D2454" s="789"/>
      <c r="E2454" s="789"/>
      <c r="F2454" s="789"/>
    </row>
    <row r="2455" spans="1:6">
      <c r="A2455" s="970"/>
      <c r="B2455" s="974"/>
      <c r="C2455" s="972"/>
      <c r="D2455" s="789"/>
      <c r="E2455" s="789"/>
      <c r="F2455" s="789"/>
    </row>
    <row r="2456" spans="1:6">
      <c r="A2456" s="970"/>
      <c r="B2456" s="974"/>
      <c r="C2456" s="972"/>
      <c r="D2456" s="789"/>
      <c r="E2456" s="789"/>
      <c r="F2456" s="789"/>
    </row>
    <row r="2457" spans="1:6">
      <c r="A2457" s="970"/>
      <c r="B2457" s="974"/>
      <c r="C2457" s="972"/>
      <c r="D2457" s="789"/>
      <c r="E2457" s="789"/>
      <c r="F2457" s="789"/>
    </row>
    <row r="2458" spans="1:6">
      <c r="A2458" s="970"/>
      <c r="B2458" s="974"/>
      <c r="C2458" s="972"/>
      <c r="D2458" s="789"/>
      <c r="E2458" s="789"/>
      <c r="F2458" s="789"/>
    </row>
    <row r="2459" spans="1:6">
      <c r="A2459" s="970"/>
      <c r="B2459" s="974"/>
      <c r="C2459" s="972"/>
      <c r="D2459" s="789"/>
      <c r="E2459" s="789"/>
      <c r="F2459" s="789"/>
    </row>
    <row r="2460" spans="1:6">
      <c r="A2460" s="970"/>
      <c r="B2460" s="974"/>
      <c r="C2460" s="972"/>
      <c r="D2460" s="789"/>
      <c r="E2460" s="789"/>
      <c r="F2460" s="789"/>
    </row>
    <row r="2461" spans="1:6">
      <c r="A2461" s="970"/>
      <c r="B2461" s="974"/>
      <c r="C2461" s="972"/>
      <c r="D2461" s="789"/>
      <c r="E2461" s="789"/>
      <c r="F2461" s="789"/>
    </row>
    <row r="2462" spans="1:6">
      <c r="A2462" s="970"/>
      <c r="B2462" s="974"/>
      <c r="C2462" s="972"/>
      <c r="D2462" s="789"/>
      <c r="E2462" s="789"/>
      <c r="F2462" s="789"/>
    </row>
    <row r="2463" spans="1:6">
      <c r="A2463" s="970"/>
      <c r="B2463" s="974"/>
      <c r="C2463" s="972"/>
      <c r="D2463" s="789"/>
      <c r="E2463" s="789"/>
      <c r="F2463" s="789"/>
    </row>
    <row r="2464" spans="1:6">
      <c r="A2464" s="970"/>
      <c r="B2464" s="974"/>
      <c r="C2464" s="972"/>
      <c r="D2464" s="789"/>
      <c r="E2464" s="789"/>
      <c r="F2464" s="789"/>
    </row>
    <row r="2465" spans="1:6">
      <c r="A2465" s="970"/>
      <c r="B2465" s="974"/>
      <c r="C2465" s="972"/>
      <c r="D2465" s="789"/>
      <c r="E2465" s="789"/>
      <c r="F2465" s="789"/>
    </row>
    <row r="2466" spans="1:6">
      <c r="A2466" s="970"/>
      <c r="B2466" s="974"/>
      <c r="C2466" s="972"/>
      <c r="D2466" s="789"/>
      <c r="E2466" s="789"/>
      <c r="F2466" s="789"/>
    </row>
    <row r="2467" spans="1:6">
      <c r="A2467" s="970"/>
      <c r="B2467" s="974"/>
      <c r="C2467" s="972"/>
      <c r="D2467" s="789"/>
      <c r="E2467" s="789"/>
      <c r="F2467" s="789"/>
    </row>
    <row r="2468" spans="1:6">
      <c r="A2468" s="970"/>
      <c r="B2468" s="974"/>
      <c r="C2468" s="972"/>
      <c r="D2468" s="789"/>
      <c r="E2468" s="789"/>
      <c r="F2468" s="789"/>
    </row>
    <row r="2469" spans="1:6">
      <c r="A2469" s="970"/>
      <c r="B2469" s="974"/>
      <c r="C2469" s="972"/>
      <c r="D2469" s="789"/>
      <c r="E2469" s="789"/>
      <c r="F2469" s="789"/>
    </row>
    <row r="2470" spans="1:6">
      <c r="A2470" s="970"/>
      <c r="B2470" s="974"/>
      <c r="C2470" s="972"/>
      <c r="D2470" s="789"/>
      <c r="E2470" s="789"/>
      <c r="F2470" s="789"/>
    </row>
    <row r="2471" spans="1:6">
      <c r="A2471" s="970"/>
      <c r="B2471" s="974"/>
      <c r="C2471" s="972"/>
      <c r="D2471" s="789"/>
      <c r="E2471" s="789"/>
      <c r="F2471" s="789"/>
    </row>
    <row r="2472" spans="1:6">
      <c r="A2472" s="970"/>
      <c r="B2472" s="974"/>
      <c r="C2472" s="972"/>
      <c r="D2472" s="789"/>
      <c r="E2472" s="789"/>
      <c r="F2472" s="789"/>
    </row>
    <row r="2473" spans="1:6">
      <c r="A2473" s="970"/>
      <c r="B2473" s="974"/>
      <c r="C2473" s="972"/>
      <c r="D2473" s="789"/>
      <c r="E2473" s="789"/>
      <c r="F2473" s="789"/>
    </row>
    <row r="2474" spans="1:6">
      <c r="A2474" s="970"/>
      <c r="B2474" s="974"/>
      <c r="C2474" s="972"/>
      <c r="D2474" s="789"/>
      <c r="E2474" s="789"/>
      <c r="F2474" s="789"/>
    </row>
    <row r="2475" spans="1:6">
      <c r="A2475" s="970"/>
      <c r="B2475" s="974"/>
      <c r="C2475" s="972"/>
      <c r="D2475" s="789"/>
      <c r="E2475" s="789"/>
      <c r="F2475" s="789"/>
    </row>
    <row r="2476" spans="1:6">
      <c r="A2476" s="970"/>
      <c r="B2476" s="974"/>
      <c r="C2476" s="972"/>
      <c r="D2476" s="789"/>
      <c r="E2476" s="789"/>
      <c r="F2476" s="789"/>
    </row>
    <row r="2477" spans="1:6">
      <c r="A2477" s="970"/>
      <c r="B2477" s="974"/>
      <c r="C2477" s="972"/>
      <c r="D2477" s="789"/>
      <c r="E2477" s="789"/>
      <c r="F2477" s="789"/>
    </row>
    <row r="2478" spans="1:6">
      <c r="A2478" s="970"/>
      <c r="B2478" s="974"/>
      <c r="C2478" s="972"/>
      <c r="D2478" s="789"/>
      <c r="E2478" s="789"/>
      <c r="F2478" s="789"/>
    </row>
    <row r="2479" spans="1:6">
      <c r="A2479" s="970"/>
      <c r="B2479" s="974"/>
      <c r="C2479" s="972"/>
      <c r="D2479" s="789"/>
      <c r="E2479" s="789"/>
      <c r="F2479" s="789"/>
    </row>
    <row r="2480" spans="1:6">
      <c r="A2480" s="970"/>
      <c r="B2480" s="974"/>
      <c r="C2480" s="972"/>
      <c r="D2480" s="789"/>
      <c r="E2480" s="789"/>
      <c r="F2480" s="789"/>
    </row>
    <row r="2481" spans="1:6">
      <c r="A2481" s="970"/>
      <c r="B2481" s="974"/>
      <c r="C2481" s="972"/>
      <c r="D2481" s="789"/>
      <c r="E2481" s="789"/>
      <c r="F2481" s="789"/>
    </row>
    <row r="2482" spans="1:6">
      <c r="A2482" s="970"/>
      <c r="B2482" s="974"/>
      <c r="C2482" s="972"/>
      <c r="D2482" s="789"/>
      <c r="E2482" s="789"/>
      <c r="F2482" s="789"/>
    </row>
    <row r="2483" spans="1:6">
      <c r="A2483" s="970"/>
      <c r="B2483" s="974"/>
      <c r="C2483" s="972"/>
      <c r="D2483" s="789"/>
      <c r="E2483" s="789"/>
      <c r="F2483" s="789"/>
    </row>
    <row r="2484" spans="1:6">
      <c r="A2484" s="970"/>
      <c r="B2484" s="974"/>
      <c r="C2484" s="972"/>
      <c r="D2484" s="789"/>
      <c r="E2484" s="789"/>
      <c r="F2484" s="789"/>
    </row>
    <row r="2485" spans="1:6">
      <c r="A2485" s="970"/>
      <c r="B2485" s="974"/>
      <c r="C2485" s="972"/>
      <c r="D2485" s="789"/>
      <c r="E2485" s="789"/>
      <c r="F2485" s="789"/>
    </row>
    <row r="2486" spans="1:6">
      <c r="A2486" s="970"/>
      <c r="B2486" s="974"/>
      <c r="C2486" s="972"/>
      <c r="D2486" s="789"/>
      <c r="E2486" s="789"/>
      <c r="F2486" s="789"/>
    </row>
    <row r="2487" spans="1:6">
      <c r="A2487" s="970"/>
      <c r="B2487" s="974"/>
      <c r="C2487" s="972"/>
      <c r="D2487" s="789"/>
      <c r="E2487" s="789"/>
      <c r="F2487" s="789"/>
    </row>
    <row r="2488" spans="1:6">
      <c r="A2488" s="970"/>
      <c r="B2488" s="974"/>
      <c r="C2488" s="972"/>
      <c r="D2488" s="789"/>
      <c r="E2488" s="789"/>
      <c r="F2488" s="789"/>
    </row>
    <row r="2489" spans="1:6">
      <c r="A2489" s="970"/>
      <c r="B2489" s="974"/>
      <c r="C2489" s="972"/>
      <c r="D2489" s="789"/>
      <c r="E2489" s="789"/>
      <c r="F2489" s="789"/>
    </row>
    <row r="2490" spans="1:6">
      <c r="A2490" s="970"/>
      <c r="B2490" s="974"/>
      <c r="C2490" s="972"/>
      <c r="D2490" s="789"/>
      <c r="E2490" s="789"/>
      <c r="F2490" s="789"/>
    </row>
    <row r="2491" spans="1:6">
      <c r="A2491" s="970"/>
      <c r="B2491" s="974"/>
      <c r="C2491" s="972"/>
      <c r="D2491" s="789"/>
      <c r="E2491" s="789"/>
      <c r="F2491" s="789"/>
    </row>
    <row r="2492" spans="1:6">
      <c r="A2492" s="970"/>
      <c r="B2492" s="974"/>
      <c r="C2492" s="972"/>
      <c r="D2492" s="789"/>
      <c r="E2492" s="789"/>
      <c r="F2492" s="789"/>
    </row>
    <row r="2493" spans="1:6">
      <c r="A2493" s="970"/>
      <c r="B2493" s="974"/>
      <c r="C2493" s="972"/>
      <c r="D2493" s="789"/>
      <c r="E2493" s="789"/>
      <c r="F2493" s="789"/>
    </row>
    <row r="2494" spans="1:6">
      <c r="A2494" s="970"/>
      <c r="B2494" s="974"/>
      <c r="C2494" s="972"/>
      <c r="D2494" s="789"/>
      <c r="E2494" s="789"/>
      <c r="F2494" s="789"/>
    </row>
    <row r="2495" spans="1:6">
      <c r="A2495" s="970"/>
      <c r="B2495" s="974"/>
      <c r="C2495" s="972"/>
      <c r="D2495" s="789"/>
      <c r="E2495" s="789"/>
      <c r="F2495" s="789"/>
    </row>
    <row r="2496" spans="1:6">
      <c r="A2496" s="970"/>
      <c r="B2496" s="974"/>
      <c r="C2496" s="972"/>
      <c r="D2496" s="789"/>
      <c r="E2496" s="789"/>
      <c r="F2496" s="789"/>
    </row>
    <row r="2497" spans="1:6">
      <c r="A2497" s="970"/>
      <c r="B2497" s="974"/>
      <c r="C2497" s="972"/>
      <c r="D2497" s="789"/>
      <c r="E2497" s="789"/>
      <c r="F2497" s="789"/>
    </row>
    <row r="2498" spans="1:6">
      <c r="A2498" s="970"/>
      <c r="B2498" s="974"/>
      <c r="C2498" s="972"/>
      <c r="D2498" s="789"/>
      <c r="E2498" s="789"/>
      <c r="F2498" s="789"/>
    </row>
    <row r="2499" spans="1:6">
      <c r="A2499" s="970"/>
      <c r="B2499" s="974"/>
      <c r="C2499" s="972"/>
      <c r="D2499" s="789"/>
      <c r="E2499" s="789"/>
      <c r="F2499" s="789"/>
    </row>
    <row r="2500" spans="1:6">
      <c r="A2500" s="970"/>
      <c r="B2500" s="974"/>
      <c r="C2500" s="972"/>
      <c r="D2500" s="789"/>
      <c r="E2500" s="789"/>
      <c r="F2500" s="789"/>
    </row>
    <row r="2501" spans="1:6">
      <c r="A2501" s="970"/>
      <c r="B2501" s="974"/>
      <c r="C2501" s="972"/>
      <c r="D2501" s="789"/>
      <c r="E2501" s="789"/>
      <c r="F2501" s="789"/>
    </row>
    <row r="2502" spans="1:6">
      <c r="A2502" s="970"/>
      <c r="B2502" s="974"/>
      <c r="C2502" s="972"/>
      <c r="D2502" s="789"/>
      <c r="E2502" s="789"/>
      <c r="F2502" s="789"/>
    </row>
    <row r="2503" spans="1:6">
      <c r="A2503" s="970"/>
      <c r="B2503" s="974"/>
      <c r="C2503" s="972"/>
      <c r="D2503" s="789"/>
      <c r="E2503" s="789"/>
      <c r="F2503" s="789"/>
    </row>
    <row r="2504" spans="1:6">
      <c r="A2504" s="970"/>
      <c r="B2504" s="974"/>
      <c r="C2504" s="972"/>
      <c r="D2504" s="789"/>
      <c r="E2504" s="789"/>
      <c r="F2504" s="789"/>
    </row>
    <row r="2505" spans="1:6">
      <c r="A2505" s="970"/>
      <c r="B2505" s="974"/>
      <c r="C2505" s="972"/>
      <c r="D2505" s="789"/>
      <c r="E2505" s="789"/>
      <c r="F2505" s="789"/>
    </row>
    <row r="2506" spans="1:6">
      <c r="A2506" s="970"/>
      <c r="B2506" s="974"/>
      <c r="C2506" s="972"/>
      <c r="D2506" s="789"/>
      <c r="E2506" s="789"/>
      <c r="F2506" s="789"/>
    </row>
    <row r="2507" spans="1:6">
      <c r="A2507" s="970"/>
      <c r="B2507" s="974"/>
      <c r="C2507" s="972"/>
      <c r="D2507" s="789"/>
      <c r="E2507" s="789"/>
      <c r="F2507" s="789"/>
    </row>
    <row r="2508" spans="1:6">
      <c r="A2508" s="970"/>
      <c r="B2508" s="974"/>
      <c r="C2508" s="972"/>
      <c r="D2508" s="789"/>
      <c r="E2508" s="789"/>
      <c r="F2508" s="789"/>
    </row>
    <row r="2509" spans="1:6">
      <c r="A2509" s="970"/>
      <c r="B2509" s="974"/>
      <c r="C2509" s="972"/>
      <c r="D2509" s="789"/>
      <c r="E2509" s="789"/>
      <c r="F2509" s="789"/>
    </row>
    <row r="2510" spans="1:6">
      <c r="A2510" s="970"/>
      <c r="B2510" s="974"/>
      <c r="C2510" s="972"/>
      <c r="D2510" s="789"/>
      <c r="E2510" s="789"/>
      <c r="F2510" s="789"/>
    </row>
    <row r="2511" spans="1:6">
      <c r="A2511" s="970"/>
      <c r="B2511" s="974"/>
      <c r="C2511" s="972"/>
      <c r="D2511" s="789"/>
      <c r="E2511" s="789"/>
      <c r="F2511" s="789"/>
    </row>
    <row r="2512" spans="1:6">
      <c r="A2512" s="970"/>
      <c r="B2512" s="974"/>
      <c r="C2512" s="972"/>
      <c r="D2512" s="789"/>
      <c r="E2512" s="789"/>
      <c r="F2512" s="789"/>
    </row>
    <row r="2513" spans="1:6">
      <c r="A2513" s="970"/>
      <c r="B2513" s="974"/>
      <c r="C2513" s="972"/>
      <c r="D2513" s="789"/>
      <c r="E2513" s="789"/>
      <c r="F2513" s="789"/>
    </row>
    <row r="2514" spans="1:6">
      <c r="A2514" s="970"/>
      <c r="B2514" s="974"/>
      <c r="C2514" s="972"/>
      <c r="D2514" s="789"/>
      <c r="E2514" s="789"/>
      <c r="F2514" s="789"/>
    </row>
    <row r="2515" spans="1:6">
      <c r="A2515" s="970"/>
      <c r="B2515" s="974"/>
      <c r="C2515" s="972"/>
      <c r="D2515" s="789"/>
      <c r="E2515" s="789"/>
      <c r="F2515" s="789"/>
    </row>
    <row r="2516" spans="1:6">
      <c r="A2516" s="970"/>
      <c r="B2516" s="974"/>
      <c r="C2516" s="972"/>
      <c r="D2516" s="789"/>
      <c r="E2516" s="789"/>
      <c r="F2516" s="789"/>
    </row>
    <row r="2517" spans="1:6">
      <c r="A2517" s="970"/>
      <c r="B2517" s="974"/>
      <c r="C2517" s="972"/>
      <c r="D2517" s="789"/>
      <c r="E2517" s="789"/>
      <c r="F2517" s="789"/>
    </row>
    <row r="2518" spans="1:6">
      <c r="A2518" s="970"/>
      <c r="B2518" s="974"/>
      <c r="C2518" s="972"/>
      <c r="D2518" s="789"/>
      <c r="E2518" s="789"/>
      <c r="F2518" s="789"/>
    </row>
    <row r="2519" spans="1:6">
      <c r="A2519" s="970"/>
      <c r="B2519" s="974"/>
      <c r="C2519" s="972"/>
      <c r="D2519" s="789"/>
      <c r="E2519" s="789"/>
      <c r="F2519" s="789"/>
    </row>
    <row r="2520" spans="1:6">
      <c r="A2520" s="970"/>
      <c r="B2520" s="974"/>
      <c r="C2520" s="972"/>
      <c r="D2520" s="789"/>
      <c r="E2520" s="789"/>
      <c r="F2520" s="789"/>
    </row>
    <row r="2521" spans="1:6">
      <c r="A2521" s="970"/>
      <c r="B2521" s="974"/>
      <c r="C2521" s="972"/>
      <c r="D2521" s="789"/>
      <c r="E2521" s="789"/>
      <c r="F2521" s="789"/>
    </row>
    <row r="2522" spans="1:6">
      <c r="A2522" s="970"/>
      <c r="B2522" s="974"/>
      <c r="C2522" s="972"/>
      <c r="D2522" s="789"/>
      <c r="E2522" s="789"/>
      <c r="F2522" s="789"/>
    </row>
    <row r="2523" spans="1:6">
      <c r="A2523" s="970"/>
      <c r="B2523" s="974"/>
      <c r="C2523" s="972"/>
      <c r="D2523" s="789"/>
      <c r="E2523" s="789"/>
      <c r="F2523" s="789"/>
    </row>
    <row r="2524" spans="1:6">
      <c r="A2524" s="970"/>
      <c r="B2524" s="974"/>
      <c r="C2524" s="972"/>
      <c r="D2524" s="789"/>
      <c r="E2524" s="789"/>
      <c r="F2524" s="789"/>
    </row>
    <row r="2525" spans="1:6">
      <c r="A2525" s="970"/>
      <c r="B2525" s="974"/>
      <c r="C2525" s="972"/>
      <c r="D2525" s="789"/>
      <c r="E2525" s="789"/>
      <c r="F2525" s="789"/>
    </row>
    <row r="2526" spans="1:6">
      <c r="A2526" s="970"/>
      <c r="B2526" s="974"/>
      <c r="C2526" s="972"/>
      <c r="D2526" s="789"/>
      <c r="E2526" s="789"/>
      <c r="F2526" s="789"/>
    </row>
    <row r="2527" spans="1:6">
      <c r="A2527" s="970"/>
      <c r="B2527" s="974"/>
      <c r="C2527" s="972"/>
      <c r="D2527" s="789"/>
      <c r="E2527" s="789"/>
      <c r="F2527" s="789"/>
    </row>
    <row r="2528" spans="1:6">
      <c r="A2528" s="970"/>
      <c r="B2528" s="974"/>
      <c r="C2528" s="972"/>
      <c r="D2528" s="789"/>
      <c r="E2528" s="789"/>
      <c r="F2528" s="789"/>
    </row>
    <row r="2529" spans="1:6">
      <c r="A2529" s="970"/>
      <c r="B2529" s="974"/>
      <c r="C2529" s="972"/>
      <c r="D2529" s="789"/>
      <c r="E2529" s="789"/>
      <c r="F2529" s="789"/>
    </row>
    <row r="2530" spans="1:6">
      <c r="A2530" s="970"/>
      <c r="B2530" s="974"/>
      <c r="C2530" s="972"/>
      <c r="D2530" s="789"/>
      <c r="E2530" s="789"/>
      <c r="F2530" s="789"/>
    </row>
    <row r="2531" spans="1:6">
      <c r="A2531" s="970"/>
      <c r="B2531" s="974"/>
      <c r="C2531" s="972"/>
      <c r="D2531" s="789"/>
      <c r="E2531" s="789"/>
      <c r="F2531" s="789"/>
    </row>
    <row r="2532" spans="1:6">
      <c r="A2532" s="970"/>
      <c r="B2532" s="974"/>
      <c r="C2532" s="972"/>
      <c r="D2532" s="789"/>
      <c r="E2532" s="789"/>
      <c r="F2532" s="789"/>
    </row>
    <row r="2533" spans="1:6">
      <c r="A2533" s="970"/>
      <c r="B2533" s="974"/>
      <c r="C2533" s="972"/>
      <c r="D2533" s="789"/>
      <c r="E2533" s="789"/>
      <c r="F2533" s="789"/>
    </row>
    <row r="2534" spans="1:6">
      <c r="A2534" s="970"/>
      <c r="B2534" s="974"/>
      <c r="C2534" s="972"/>
      <c r="D2534" s="789"/>
      <c r="E2534" s="789"/>
      <c r="F2534" s="789"/>
    </row>
    <row r="2535" spans="1:6">
      <c r="A2535" s="970"/>
      <c r="B2535" s="974"/>
      <c r="C2535" s="972"/>
      <c r="D2535" s="789"/>
      <c r="E2535" s="789"/>
      <c r="F2535" s="789"/>
    </row>
    <row r="2536" spans="1:6">
      <c r="A2536" s="970"/>
      <c r="B2536" s="974"/>
      <c r="C2536" s="972"/>
      <c r="D2536" s="789"/>
      <c r="E2536" s="789"/>
      <c r="F2536" s="789"/>
    </row>
    <row r="2537" spans="1:6">
      <c r="A2537" s="970"/>
      <c r="B2537" s="974"/>
      <c r="C2537" s="972"/>
      <c r="D2537" s="789"/>
      <c r="E2537" s="789"/>
      <c r="F2537" s="789"/>
    </row>
    <row r="2538" spans="1:6">
      <c r="A2538" s="970"/>
      <c r="B2538" s="974"/>
      <c r="C2538" s="972"/>
      <c r="D2538" s="789"/>
      <c r="E2538" s="789"/>
      <c r="F2538" s="789"/>
    </row>
    <row r="2539" spans="1:6">
      <c r="A2539" s="970"/>
      <c r="B2539" s="974"/>
      <c r="C2539" s="972"/>
      <c r="D2539" s="789"/>
      <c r="E2539" s="789"/>
      <c r="F2539" s="789"/>
    </row>
    <row r="2540" spans="1:6">
      <c r="A2540" s="970"/>
      <c r="B2540" s="974"/>
      <c r="C2540" s="972"/>
      <c r="D2540" s="789"/>
      <c r="E2540" s="789"/>
      <c r="F2540" s="789"/>
    </row>
    <row r="2541" spans="1:6">
      <c r="A2541" s="970"/>
      <c r="B2541" s="974"/>
      <c r="C2541" s="972"/>
      <c r="D2541" s="789"/>
      <c r="E2541" s="789"/>
      <c r="F2541" s="789"/>
    </row>
    <row r="2542" spans="1:6">
      <c r="A2542" s="970"/>
      <c r="B2542" s="974"/>
      <c r="C2542" s="972"/>
      <c r="D2542" s="789"/>
      <c r="E2542" s="789"/>
      <c r="F2542" s="789"/>
    </row>
    <row r="2543" spans="1:6">
      <c r="A2543" s="970"/>
      <c r="B2543" s="974"/>
      <c r="C2543" s="972"/>
      <c r="D2543" s="789"/>
      <c r="E2543" s="789"/>
      <c r="F2543" s="789"/>
    </row>
    <row r="2544" spans="1:6">
      <c r="A2544" s="970"/>
      <c r="B2544" s="974"/>
      <c r="C2544" s="972"/>
      <c r="D2544" s="789"/>
      <c r="E2544" s="789"/>
      <c r="F2544" s="789"/>
    </row>
    <row r="2545" spans="1:6">
      <c r="A2545" s="970"/>
      <c r="B2545" s="974"/>
      <c r="C2545" s="972"/>
      <c r="D2545" s="789"/>
      <c r="E2545" s="789"/>
      <c r="F2545" s="789"/>
    </row>
    <row r="2546" spans="1:6">
      <c r="A2546" s="970"/>
      <c r="B2546" s="974"/>
      <c r="C2546" s="972"/>
      <c r="D2546" s="789"/>
      <c r="E2546" s="789"/>
      <c r="F2546" s="789"/>
    </row>
    <row r="2547" spans="1:6">
      <c r="A2547" s="970"/>
      <c r="B2547" s="974"/>
      <c r="C2547" s="972"/>
      <c r="D2547" s="789"/>
      <c r="E2547" s="789"/>
      <c r="F2547" s="789"/>
    </row>
    <row r="2548" spans="1:6">
      <c r="A2548" s="970"/>
      <c r="B2548" s="974"/>
      <c r="C2548" s="972"/>
      <c r="D2548" s="789"/>
      <c r="E2548" s="789"/>
      <c r="F2548" s="789"/>
    </row>
    <row r="2549" spans="1:6">
      <c r="A2549" s="970"/>
      <c r="B2549" s="974"/>
      <c r="C2549" s="972"/>
      <c r="D2549" s="789"/>
      <c r="E2549" s="789"/>
      <c r="F2549" s="789"/>
    </row>
    <row r="2550" spans="1:6">
      <c r="A2550" s="970"/>
      <c r="B2550" s="974"/>
      <c r="C2550" s="972"/>
      <c r="D2550" s="789"/>
      <c r="E2550" s="789"/>
      <c r="F2550" s="789"/>
    </row>
    <row r="2551" spans="1:6">
      <c r="A2551" s="970"/>
      <c r="B2551" s="974"/>
      <c r="C2551" s="972"/>
      <c r="D2551" s="789"/>
      <c r="E2551" s="789"/>
      <c r="F2551" s="789"/>
    </row>
    <row r="2552" spans="1:6">
      <c r="A2552" s="970"/>
      <c r="B2552" s="974"/>
      <c r="C2552" s="972"/>
      <c r="D2552" s="789"/>
      <c r="E2552" s="789"/>
      <c r="F2552" s="789"/>
    </row>
    <row r="2553" spans="1:6">
      <c r="A2553" s="970"/>
      <c r="B2553" s="974"/>
      <c r="C2553" s="972"/>
      <c r="D2553" s="789"/>
      <c r="E2553" s="789"/>
      <c r="F2553" s="789"/>
    </row>
    <row r="2554" spans="1:6">
      <c r="A2554" s="970"/>
      <c r="B2554" s="974"/>
      <c r="C2554" s="972"/>
      <c r="D2554" s="789"/>
      <c r="E2554" s="789"/>
      <c r="F2554" s="789"/>
    </row>
    <row r="2555" spans="1:6">
      <c r="A2555" s="970"/>
      <c r="B2555" s="974"/>
      <c r="C2555" s="972"/>
      <c r="D2555" s="789"/>
      <c r="E2555" s="789"/>
      <c r="F2555" s="789"/>
    </row>
    <row r="2556" spans="1:6">
      <c r="A2556" s="970"/>
      <c r="B2556" s="974"/>
      <c r="C2556" s="972"/>
      <c r="D2556" s="789"/>
      <c r="E2556" s="789"/>
      <c r="F2556" s="789"/>
    </row>
    <row r="2557" spans="1:6">
      <c r="A2557" s="970"/>
      <c r="B2557" s="974"/>
      <c r="C2557" s="972"/>
      <c r="D2557" s="789"/>
      <c r="E2557" s="789"/>
      <c r="F2557" s="789"/>
    </row>
    <row r="2558" spans="1:6">
      <c r="A2558" s="970"/>
      <c r="B2558" s="974"/>
      <c r="C2558" s="972"/>
      <c r="D2558" s="789"/>
      <c r="E2558" s="789"/>
      <c r="F2558" s="789"/>
    </row>
    <row r="2559" spans="1:6">
      <c r="A2559" s="970"/>
      <c r="B2559" s="974"/>
      <c r="C2559" s="972"/>
      <c r="D2559" s="789"/>
      <c r="E2559" s="789"/>
      <c r="F2559" s="789"/>
    </row>
    <row r="2560" spans="1:6">
      <c r="A2560" s="970"/>
      <c r="B2560" s="974"/>
      <c r="C2560" s="972"/>
      <c r="D2560" s="789"/>
      <c r="E2560" s="789"/>
      <c r="F2560" s="789"/>
    </row>
    <row r="2561" spans="1:6">
      <c r="A2561" s="970"/>
      <c r="B2561" s="974"/>
      <c r="C2561" s="972"/>
      <c r="D2561" s="789"/>
      <c r="E2561" s="789"/>
      <c r="F2561" s="789"/>
    </row>
    <row r="2562" spans="1:6">
      <c r="A2562" s="970"/>
      <c r="B2562" s="974"/>
      <c r="C2562" s="972"/>
      <c r="D2562" s="789"/>
      <c r="E2562" s="789"/>
      <c r="F2562" s="789"/>
    </row>
    <row r="2563" spans="1:6">
      <c r="A2563" s="970"/>
      <c r="B2563" s="974"/>
      <c r="C2563" s="972"/>
      <c r="D2563" s="789"/>
      <c r="E2563" s="789"/>
      <c r="F2563" s="789"/>
    </row>
    <row r="2564" spans="1:6">
      <c r="A2564" s="970"/>
      <c r="B2564" s="974"/>
      <c r="C2564" s="972"/>
      <c r="D2564" s="789"/>
      <c r="E2564" s="789"/>
      <c r="F2564" s="789"/>
    </row>
    <row r="2565" spans="1:6">
      <c r="A2565" s="970"/>
      <c r="B2565" s="974"/>
      <c r="C2565" s="972"/>
      <c r="D2565" s="789"/>
      <c r="E2565" s="789"/>
      <c r="F2565" s="789"/>
    </row>
    <row r="2566" spans="1:6">
      <c r="A2566" s="970"/>
      <c r="B2566" s="974"/>
      <c r="C2566" s="972"/>
      <c r="D2566" s="789"/>
      <c r="E2566" s="789"/>
      <c r="F2566" s="789"/>
    </row>
    <row r="2567" spans="1:6">
      <c r="A2567" s="970"/>
      <c r="B2567" s="974"/>
      <c r="C2567" s="972"/>
      <c r="D2567" s="789"/>
      <c r="E2567" s="789"/>
      <c r="F2567" s="789"/>
    </row>
    <row r="2568" spans="1:6">
      <c r="A2568" s="970"/>
      <c r="B2568" s="974"/>
      <c r="C2568" s="972"/>
      <c r="D2568" s="789"/>
      <c r="E2568" s="789"/>
      <c r="F2568" s="789"/>
    </row>
    <row r="2569" spans="1:6">
      <c r="A2569" s="970"/>
      <c r="B2569" s="974"/>
      <c r="C2569" s="972"/>
      <c r="D2569" s="789"/>
      <c r="E2569" s="789"/>
      <c r="F2569" s="789"/>
    </row>
    <row r="2570" spans="1:6">
      <c r="A2570" s="970"/>
      <c r="B2570" s="974"/>
      <c r="C2570" s="972"/>
      <c r="D2570" s="789"/>
      <c r="E2570" s="789"/>
      <c r="F2570" s="789"/>
    </row>
    <row r="2571" spans="1:6">
      <c r="A2571" s="970"/>
      <c r="B2571" s="974"/>
      <c r="C2571" s="972"/>
      <c r="D2571" s="789"/>
      <c r="E2571" s="789"/>
      <c r="F2571" s="789"/>
    </row>
    <row r="2572" spans="1:6">
      <c r="A2572" s="970"/>
      <c r="B2572" s="974"/>
      <c r="C2572" s="972"/>
      <c r="D2572" s="789"/>
      <c r="E2572" s="789"/>
      <c r="F2572" s="789"/>
    </row>
    <row r="2573" spans="1:6">
      <c r="A2573" s="970"/>
      <c r="B2573" s="974"/>
      <c r="C2573" s="972"/>
      <c r="D2573" s="789"/>
      <c r="E2573" s="789"/>
      <c r="F2573" s="789"/>
    </row>
    <row r="2574" spans="1:6">
      <c r="A2574" s="970"/>
      <c r="B2574" s="974"/>
      <c r="C2574" s="972"/>
      <c r="D2574" s="789"/>
      <c r="E2574" s="789"/>
      <c r="F2574" s="789"/>
    </row>
    <row r="2575" spans="1:6">
      <c r="A2575" s="970"/>
      <c r="B2575" s="974"/>
      <c r="C2575" s="972"/>
      <c r="D2575" s="789"/>
      <c r="E2575" s="789"/>
      <c r="F2575" s="789"/>
    </row>
    <row r="2576" spans="1:6">
      <c r="A2576" s="970"/>
      <c r="B2576" s="974"/>
      <c r="C2576" s="972"/>
      <c r="D2576" s="789"/>
      <c r="E2576" s="789"/>
      <c r="F2576" s="789"/>
    </row>
    <row r="2577" spans="1:6">
      <c r="A2577" s="970"/>
      <c r="B2577" s="974"/>
      <c r="C2577" s="972"/>
      <c r="D2577" s="789"/>
      <c r="E2577" s="789"/>
      <c r="F2577" s="789"/>
    </row>
    <row r="2578" spans="1:6">
      <c r="A2578" s="970"/>
      <c r="B2578" s="974"/>
      <c r="C2578" s="972"/>
      <c r="D2578" s="789"/>
      <c r="E2578" s="789"/>
      <c r="F2578" s="789"/>
    </row>
    <row r="2579" spans="1:6">
      <c r="A2579" s="970"/>
      <c r="B2579" s="974"/>
      <c r="C2579" s="972"/>
      <c r="D2579" s="789"/>
      <c r="E2579" s="789"/>
      <c r="F2579" s="789"/>
    </row>
    <row r="2580" spans="1:6">
      <c r="A2580" s="970"/>
      <c r="B2580" s="974"/>
      <c r="C2580" s="972"/>
      <c r="D2580" s="789"/>
      <c r="E2580" s="789"/>
      <c r="F2580" s="789"/>
    </row>
    <row r="2581" spans="1:6">
      <c r="A2581" s="970"/>
      <c r="B2581" s="974"/>
      <c r="C2581" s="972"/>
      <c r="D2581" s="789"/>
      <c r="E2581" s="789"/>
      <c r="F2581" s="789"/>
    </row>
    <row r="2582" spans="1:6">
      <c r="A2582" s="970"/>
      <c r="B2582" s="974"/>
      <c r="C2582" s="972"/>
      <c r="D2582" s="789"/>
      <c r="E2582" s="789"/>
      <c r="F2582" s="789"/>
    </row>
    <row r="2583" spans="1:6">
      <c r="A2583" s="970"/>
      <c r="B2583" s="974"/>
      <c r="C2583" s="972"/>
      <c r="D2583" s="789"/>
      <c r="E2583" s="789"/>
      <c r="F2583" s="789"/>
    </row>
    <row r="2584" spans="1:6">
      <c r="A2584" s="970"/>
      <c r="B2584" s="974"/>
      <c r="C2584" s="972"/>
      <c r="D2584" s="789"/>
      <c r="E2584" s="789"/>
      <c r="F2584" s="789"/>
    </row>
    <row r="2585" spans="1:6">
      <c r="A2585" s="970"/>
      <c r="B2585" s="974"/>
      <c r="C2585" s="972"/>
      <c r="D2585" s="789"/>
      <c r="E2585" s="789"/>
      <c r="F2585" s="789"/>
    </row>
    <row r="2586" spans="1:6">
      <c r="A2586" s="970"/>
      <c r="B2586" s="974"/>
      <c r="C2586" s="972"/>
      <c r="D2586" s="789"/>
      <c r="E2586" s="789"/>
      <c r="F2586" s="789"/>
    </row>
    <row r="2587" spans="1:6">
      <c r="A2587" s="970"/>
      <c r="B2587" s="974"/>
      <c r="C2587" s="972"/>
      <c r="D2587" s="789"/>
      <c r="E2587" s="789"/>
      <c r="F2587" s="789"/>
    </row>
    <row r="2588" spans="1:6">
      <c r="A2588" s="970"/>
      <c r="B2588" s="974"/>
      <c r="C2588" s="972"/>
      <c r="D2588" s="789"/>
      <c r="E2588" s="789"/>
      <c r="F2588" s="789"/>
    </row>
    <row r="2589" spans="1:6">
      <c r="A2589" s="970"/>
      <c r="B2589" s="974"/>
      <c r="C2589" s="972"/>
      <c r="D2589" s="789"/>
      <c r="E2589" s="789"/>
      <c r="F2589" s="789"/>
    </row>
    <row r="2590" spans="1:6">
      <c r="A2590" s="970"/>
      <c r="B2590" s="974"/>
      <c r="C2590" s="972"/>
      <c r="D2590" s="789"/>
      <c r="E2590" s="789"/>
      <c r="F2590" s="789"/>
    </row>
    <row r="2591" spans="1:6">
      <c r="A2591" s="970"/>
      <c r="B2591" s="974"/>
      <c r="C2591" s="972"/>
      <c r="D2591" s="789"/>
      <c r="E2591" s="789"/>
      <c r="F2591" s="789"/>
    </row>
    <row r="2592" spans="1:6">
      <c r="A2592" s="970"/>
      <c r="B2592" s="974"/>
      <c r="C2592" s="972"/>
      <c r="D2592" s="789"/>
      <c r="E2592" s="789"/>
      <c r="F2592" s="789"/>
    </row>
    <row r="2593" spans="1:6">
      <c r="A2593" s="970"/>
      <c r="B2593" s="974"/>
      <c r="C2593" s="972"/>
      <c r="D2593" s="789"/>
      <c r="E2593" s="789"/>
      <c r="F2593" s="789"/>
    </row>
    <row r="2594" spans="1:6">
      <c r="A2594" s="970"/>
      <c r="B2594" s="974"/>
      <c r="C2594" s="972"/>
      <c r="D2594" s="789"/>
      <c r="E2594" s="789"/>
      <c r="F2594" s="789"/>
    </row>
    <row r="2595" spans="1:6">
      <c r="A2595" s="970"/>
      <c r="B2595" s="974"/>
      <c r="C2595" s="972"/>
      <c r="D2595" s="789"/>
      <c r="E2595" s="789"/>
      <c r="F2595" s="789"/>
    </row>
    <row r="2596" spans="1:6">
      <c r="A2596" s="970"/>
      <c r="B2596" s="974"/>
      <c r="C2596" s="972"/>
      <c r="D2596" s="789"/>
      <c r="E2596" s="789"/>
      <c r="F2596" s="789"/>
    </row>
    <row r="2597" spans="1:6">
      <c r="A2597" s="970"/>
      <c r="B2597" s="974"/>
      <c r="C2597" s="972"/>
      <c r="D2597" s="789"/>
      <c r="E2597" s="789"/>
      <c r="F2597" s="789"/>
    </row>
    <row r="2598" spans="1:6">
      <c r="A2598" s="970"/>
      <c r="B2598" s="974"/>
      <c r="C2598" s="972"/>
      <c r="D2598" s="789"/>
      <c r="E2598" s="789"/>
      <c r="F2598" s="789"/>
    </row>
    <row r="2599" spans="1:6">
      <c r="A2599" s="970"/>
      <c r="B2599" s="974"/>
      <c r="C2599" s="972"/>
      <c r="D2599" s="789"/>
      <c r="E2599" s="789"/>
      <c r="F2599" s="789"/>
    </row>
    <row r="2600" spans="1:6">
      <c r="A2600" s="970"/>
      <c r="B2600" s="974"/>
      <c r="C2600" s="972"/>
      <c r="D2600" s="789"/>
      <c r="E2600" s="789"/>
      <c r="F2600" s="789"/>
    </row>
    <row r="2601" spans="1:6">
      <c r="A2601" s="970"/>
      <c r="B2601" s="974"/>
      <c r="C2601" s="972"/>
      <c r="D2601" s="789"/>
      <c r="E2601" s="789"/>
      <c r="F2601" s="789"/>
    </row>
    <row r="2602" spans="1:6">
      <c r="A2602" s="970"/>
      <c r="B2602" s="974"/>
      <c r="C2602" s="972"/>
      <c r="D2602" s="789"/>
      <c r="E2602" s="789"/>
      <c r="F2602" s="789"/>
    </row>
    <row r="2603" spans="1:6">
      <c r="A2603" s="970"/>
      <c r="B2603" s="974"/>
      <c r="C2603" s="972"/>
      <c r="D2603" s="789"/>
      <c r="E2603" s="789"/>
      <c r="F2603" s="789"/>
    </row>
    <row r="2604" spans="1:6">
      <c r="A2604" s="970"/>
      <c r="B2604" s="974"/>
      <c r="C2604" s="972"/>
      <c r="D2604" s="789"/>
      <c r="E2604" s="789"/>
      <c r="F2604" s="789"/>
    </row>
    <row r="2605" spans="1:6">
      <c r="A2605" s="970"/>
      <c r="B2605" s="974"/>
      <c r="C2605" s="972"/>
      <c r="D2605" s="789"/>
      <c r="E2605" s="789"/>
      <c r="F2605" s="789"/>
    </row>
    <row r="2606" spans="1:6">
      <c r="A2606" s="970"/>
      <c r="B2606" s="974"/>
      <c r="C2606" s="972"/>
      <c r="D2606" s="789"/>
      <c r="E2606" s="789"/>
      <c r="F2606" s="789"/>
    </row>
    <row r="2607" spans="1:6">
      <c r="A2607" s="970"/>
      <c r="B2607" s="974"/>
      <c r="C2607" s="972"/>
      <c r="D2607" s="789"/>
      <c r="E2607" s="789"/>
      <c r="F2607" s="789"/>
    </row>
    <row r="2608" spans="1:6">
      <c r="A2608" s="970"/>
      <c r="B2608" s="974"/>
      <c r="C2608" s="972"/>
      <c r="D2608" s="789"/>
      <c r="E2608" s="789"/>
      <c r="F2608" s="789"/>
    </row>
    <row r="2609" spans="1:6">
      <c r="A2609" s="970"/>
      <c r="B2609" s="974"/>
      <c r="C2609" s="972"/>
      <c r="D2609" s="789"/>
      <c r="E2609" s="789"/>
      <c r="F2609" s="789"/>
    </row>
    <row r="2610" spans="1:6">
      <c r="A2610" s="970"/>
      <c r="B2610" s="974"/>
      <c r="C2610" s="972"/>
      <c r="D2610" s="789"/>
      <c r="E2610" s="789"/>
      <c r="F2610" s="789"/>
    </row>
    <row r="2611" spans="1:6">
      <c r="A2611" s="970"/>
      <c r="B2611" s="974"/>
      <c r="C2611" s="972"/>
      <c r="D2611" s="789"/>
      <c r="E2611" s="789"/>
      <c r="F2611" s="789"/>
    </row>
    <row r="2612" spans="1:6">
      <c r="A2612" s="970"/>
      <c r="B2612" s="974"/>
      <c r="C2612" s="972"/>
      <c r="D2612" s="789"/>
      <c r="E2612" s="789"/>
      <c r="F2612" s="789"/>
    </row>
    <row r="2613" spans="1:6">
      <c r="A2613" s="970"/>
      <c r="B2613" s="974"/>
      <c r="C2613" s="972"/>
      <c r="D2613" s="789"/>
      <c r="E2613" s="789"/>
      <c r="F2613" s="789"/>
    </row>
    <row r="2614" spans="1:6">
      <c r="A2614" s="970"/>
      <c r="B2614" s="974"/>
      <c r="C2614" s="972"/>
      <c r="D2614" s="789"/>
      <c r="E2614" s="789"/>
      <c r="F2614" s="789"/>
    </row>
    <row r="2615" spans="1:6">
      <c r="A2615" s="970"/>
      <c r="B2615" s="974"/>
      <c r="C2615" s="972"/>
      <c r="D2615" s="789"/>
      <c r="E2615" s="789"/>
      <c r="F2615" s="789"/>
    </row>
    <row r="2616" spans="1:6">
      <c r="A2616" s="970"/>
      <c r="B2616" s="974"/>
      <c r="C2616" s="972"/>
      <c r="D2616" s="789"/>
      <c r="E2616" s="789"/>
      <c r="F2616" s="789"/>
    </row>
    <row r="2617" spans="1:6">
      <c r="A2617" s="970"/>
      <c r="B2617" s="974"/>
      <c r="C2617" s="972"/>
      <c r="D2617" s="789"/>
      <c r="E2617" s="789"/>
      <c r="F2617" s="789"/>
    </row>
    <row r="2618" spans="1:6">
      <c r="A2618" s="970"/>
      <c r="B2618" s="974"/>
      <c r="C2618" s="972"/>
      <c r="D2618" s="789"/>
      <c r="E2618" s="789"/>
      <c r="F2618" s="789"/>
    </row>
    <row r="2619" spans="1:6">
      <c r="A2619" s="970"/>
      <c r="B2619" s="974"/>
      <c r="C2619" s="972"/>
      <c r="D2619" s="789"/>
      <c r="E2619" s="789"/>
      <c r="F2619" s="789"/>
    </row>
    <row r="2620" spans="1:6">
      <c r="A2620" s="970"/>
      <c r="B2620" s="974"/>
      <c r="C2620" s="972"/>
      <c r="D2620" s="789"/>
      <c r="E2620" s="789"/>
      <c r="F2620" s="789"/>
    </row>
    <row r="2621" spans="1:6">
      <c r="A2621" s="970"/>
      <c r="B2621" s="974"/>
      <c r="C2621" s="972"/>
      <c r="D2621" s="789"/>
      <c r="E2621" s="789"/>
      <c r="F2621" s="789"/>
    </row>
    <row r="2622" spans="1:6">
      <c r="A2622" s="970"/>
      <c r="B2622" s="974"/>
      <c r="C2622" s="972"/>
      <c r="D2622" s="789"/>
      <c r="E2622" s="789"/>
      <c r="F2622" s="789"/>
    </row>
    <row r="2623" spans="1:6">
      <c r="A2623" s="970"/>
      <c r="B2623" s="974"/>
      <c r="C2623" s="972"/>
      <c r="D2623" s="789"/>
      <c r="E2623" s="789"/>
      <c r="F2623" s="789"/>
    </row>
    <row r="2624" spans="1:6">
      <c r="A2624" s="970"/>
      <c r="B2624" s="974"/>
      <c r="C2624" s="972"/>
      <c r="D2624" s="789"/>
      <c r="E2624" s="789"/>
      <c r="F2624" s="789"/>
    </row>
    <row r="2625" spans="1:6">
      <c r="A2625" s="970"/>
      <c r="B2625" s="974"/>
      <c r="C2625" s="972"/>
      <c r="D2625" s="789"/>
      <c r="E2625" s="789"/>
      <c r="F2625" s="789"/>
    </row>
    <row r="2626" spans="1:6">
      <c r="A2626" s="970"/>
      <c r="B2626" s="974"/>
      <c r="C2626" s="972"/>
      <c r="D2626" s="789"/>
      <c r="E2626" s="789"/>
      <c r="F2626" s="789"/>
    </row>
    <row r="2627" spans="1:6">
      <c r="A2627" s="970"/>
      <c r="B2627" s="974"/>
      <c r="C2627" s="972"/>
      <c r="D2627" s="789"/>
      <c r="E2627" s="789"/>
      <c r="F2627" s="789"/>
    </row>
    <row r="2628" spans="1:6">
      <c r="A2628" s="970"/>
      <c r="B2628" s="974"/>
      <c r="C2628" s="972"/>
      <c r="D2628" s="789"/>
      <c r="E2628" s="789"/>
      <c r="F2628" s="789"/>
    </row>
    <row r="2629" spans="1:6">
      <c r="A2629" s="970"/>
      <c r="B2629" s="974"/>
      <c r="C2629" s="972"/>
      <c r="D2629" s="789"/>
      <c r="E2629" s="789"/>
      <c r="F2629" s="789"/>
    </row>
    <row r="2630" spans="1:6">
      <c r="A2630" s="970"/>
      <c r="B2630" s="974"/>
      <c r="C2630" s="972"/>
      <c r="D2630" s="789"/>
      <c r="E2630" s="789"/>
      <c r="F2630" s="789"/>
    </row>
    <row r="2631" spans="1:6">
      <c r="A2631" s="970"/>
      <c r="B2631" s="974"/>
      <c r="C2631" s="972"/>
      <c r="D2631" s="789"/>
      <c r="E2631" s="789"/>
      <c r="F2631" s="789"/>
    </row>
    <row r="2632" spans="1:6">
      <c r="A2632" s="970"/>
      <c r="B2632" s="974"/>
      <c r="C2632" s="972"/>
      <c r="D2632" s="789"/>
      <c r="E2632" s="789"/>
      <c r="F2632" s="789"/>
    </row>
    <row r="2633" spans="1:6">
      <c r="A2633" s="970"/>
      <c r="B2633" s="974"/>
      <c r="C2633" s="972"/>
      <c r="D2633" s="789"/>
      <c r="E2633" s="789"/>
      <c r="F2633" s="789"/>
    </row>
    <row r="2634" spans="1:6">
      <c r="A2634" s="970"/>
      <c r="B2634" s="974"/>
      <c r="C2634" s="972"/>
      <c r="D2634" s="789"/>
      <c r="E2634" s="789"/>
      <c r="F2634" s="789"/>
    </row>
    <row r="2635" spans="1:6">
      <c r="A2635" s="970"/>
      <c r="B2635" s="974"/>
      <c r="C2635" s="972"/>
      <c r="D2635" s="789"/>
      <c r="E2635" s="789"/>
      <c r="F2635" s="789"/>
    </row>
    <row r="2636" spans="1:6">
      <c r="A2636" s="970"/>
      <c r="B2636" s="974"/>
      <c r="C2636" s="972"/>
      <c r="D2636" s="789"/>
      <c r="E2636" s="789"/>
      <c r="F2636" s="789"/>
    </row>
    <row r="2637" spans="1:6">
      <c r="A2637" s="970"/>
      <c r="B2637" s="974"/>
      <c r="C2637" s="972"/>
      <c r="D2637" s="789"/>
      <c r="E2637" s="789"/>
      <c r="F2637" s="789"/>
    </row>
    <row r="2638" spans="1:6">
      <c r="A2638" s="970"/>
      <c r="B2638" s="974"/>
      <c r="C2638" s="972"/>
      <c r="D2638" s="789"/>
      <c r="E2638" s="789"/>
      <c r="F2638" s="789"/>
    </row>
    <row r="2639" spans="1:6">
      <c r="A2639" s="970"/>
      <c r="B2639" s="974"/>
      <c r="C2639" s="972"/>
      <c r="D2639" s="789"/>
      <c r="E2639" s="789"/>
      <c r="F2639" s="789"/>
    </row>
    <row r="2640" spans="1:6">
      <c r="A2640" s="970"/>
      <c r="B2640" s="974"/>
      <c r="C2640" s="972"/>
      <c r="D2640" s="789"/>
      <c r="E2640" s="789"/>
      <c r="F2640" s="789"/>
    </row>
    <row r="2641" spans="1:6">
      <c r="A2641" s="970"/>
      <c r="B2641" s="974"/>
      <c r="C2641" s="972"/>
      <c r="D2641" s="789"/>
      <c r="E2641" s="789"/>
      <c r="F2641" s="789"/>
    </row>
    <row r="2642" spans="1:6">
      <c r="A2642" s="970"/>
      <c r="B2642" s="974"/>
      <c r="C2642" s="972"/>
      <c r="D2642" s="789"/>
      <c r="E2642" s="789"/>
      <c r="F2642" s="789"/>
    </row>
    <row r="2643" spans="1:6">
      <c r="A2643" s="970"/>
      <c r="B2643" s="974"/>
      <c r="C2643" s="972"/>
      <c r="D2643" s="789"/>
      <c r="E2643" s="789"/>
      <c r="F2643" s="789"/>
    </row>
    <row r="2644" spans="1:6">
      <c r="A2644" s="970"/>
      <c r="B2644" s="974"/>
      <c r="C2644" s="972"/>
      <c r="D2644" s="789"/>
      <c r="E2644" s="789"/>
      <c r="F2644" s="789"/>
    </row>
    <row r="2645" spans="1:6">
      <c r="A2645" s="970"/>
      <c r="B2645" s="974"/>
      <c r="C2645" s="972"/>
      <c r="D2645" s="789"/>
      <c r="E2645" s="789"/>
      <c r="F2645" s="789"/>
    </row>
    <row r="2646" spans="1:6">
      <c r="A2646" s="970"/>
      <c r="B2646" s="974"/>
      <c r="C2646" s="972"/>
      <c r="D2646" s="789"/>
      <c r="E2646" s="789"/>
      <c r="F2646" s="789"/>
    </row>
    <row r="2647" spans="1:6">
      <c r="A2647" s="970"/>
      <c r="B2647" s="974"/>
      <c r="C2647" s="972"/>
      <c r="D2647" s="789"/>
      <c r="E2647" s="789"/>
      <c r="F2647" s="789"/>
    </row>
    <row r="2648" spans="1:6">
      <c r="A2648" s="970"/>
      <c r="B2648" s="974"/>
      <c r="C2648" s="972"/>
      <c r="D2648" s="789"/>
      <c r="E2648" s="789"/>
      <c r="F2648" s="789"/>
    </row>
    <row r="2649" spans="1:6">
      <c r="A2649" s="970"/>
      <c r="B2649" s="974"/>
      <c r="C2649" s="972"/>
      <c r="D2649" s="789"/>
      <c r="E2649" s="789"/>
      <c r="F2649" s="789"/>
    </row>
    <row r="2650" spans="1:6">
      <c r="A2650" s="970"/>
      <c r="B2650" s="974"/>
      <c r="C2650" s="972"/>
      <c r="D2650" s="789"/>
      <c r="E2650" s="789"/>
      <c r="F2650" s="789"/>
    </row>
    <row r="2651" spans="1:6">
      <c r="A2651" s="970"/>
      <c r="B2651" s="974"/>
      <c r="C2651" s="972"/>
      <c r="D2651" s="789"/>
      <c r="E2651" s="789"/>
      <c r="F2651" s="789"/>
    </row>
    <row r="2652" spans="1:6">
      <c r="A2652" s="970"/>
      <c r="B2652" s="974"/>
      <c r="C2652" s="972"/>
      <c r="D2652" s="789"/>
      <c r="E2652" s="789"/>
      <c r="F2652" s="789"/>
    </row>
    <row r="2653" spans="1:6">
      <c r="A2653" s="970"/>
      <c r="B2653" s="974"/>
      <c r="C2653" s="972"/>
      <c r="D2653" s="789"/>
      <c r="E2653" s="789"/>
      <c r="F2653" s="789"/>
    </row>
    <row r="2654" spans="1:6">
      <c r="A2654" s="970"/>
      <c r="B2654" s="974"/>
      <c r="C2654" s="972"/>
      <c r="D2654" s="789"/>
      <c r="E2654" s="789"/>
      <c r="F2654" s="789"/>
    </row>
    <row r="2655" spans="1:6">
      <c r="A2655" s="970"/>
      <c r="B2655" s="974"/>
      <c r="C2655" s="972"/>
      <c r="D2655" s="789"/>
      <c r="E2655" s="789"/>
      <c r="F2655" s="789"/>
    </row>
    <row r="2656" spans="1:6">
      <c r="A2656" s="970"/>
      <c r="B2656" s="974"/>
      <c r="C2656" s="972"/>
      <c r="D2656" s="789"/>
      <c r="E2656" s="789"/>
      <c r="F2656" s="789"/>
    </row>
    <row r="2657" spans="1:6">
      <c r="A2657" s="970"/>
      <c r="B2657" s="974"/>
      <c r="C2657" s="972"/>
      <c r="D2657" s="789"/>
      <c r="E2657" s="789"/>
      <c r="F2657" s="789"/>
    </row>
    <row r="2658" spans="1:6">
      <c r="A2658" s="970"/>
      <c r="B2658" s="974"/>
      <c r="C2658" s="972"/>
      <c r="D2658" s="789"/>
      <c r="E2658" s="789"/>
      <c r="F2658" s="789"/>
    </row>
    <row r="2659" spans="1:6">
      <c r="A2659" s="970"/>
      <c r="B2659" s="974"/>
      <c r="C2659" s="972"/>
      <c r="D2659" s="789"/>
      <c r="E2659" s="789"/>
      <c r="F2659" s="789"/>
    </row>
    <row r="2660" spans="1:6">
      <c r="A2660" s="970"/>
      <c r="B2660" s="974"/>
      <c r="C2660" s="972"/>
      <c r="D2660" s="789"/>
      <c r="E2660" s="789"/>
      <c r="F2660" s="789"/>
    </row>
    <row r="2661" spans="1:6">
      <c r="A2661" s="970"/>
      <c r="B2661" s="974"/>
      <c r="C2661" s="972"/>
      <c r="D2661" s="789"/>
      <c r="E2661" s="789"/>
      <c r="F2661" s="789"/>
    </row>
    <row r="2662" spans="1:6">
      <c r="A2662" s="970"/>
      <c r="B2662" s="974"/>
      <c r="C2662" s="972"/>
      <c r="D2662" s="789"/>
      <c r="E2662" s="789"/>
      <c r="F2662" s="789"/>
    </row>
    <row r="2663" spans="1:6">
      <c r="A2663" s="970"/>
      <c r="B2663" s="974"/>
      <c r="C2663" s="972"/>
      <c r="D2663" s="789"/>
      <c r="E2663" s="789"/>
      <c r="F2663" s="789"/>
    </row>
    <row r="2664" spans="1:6">
      <c r="A2664" s="970"/>
      <c r="B2664" s="974"/>
      <c r="C2664" s="972"/>
      <c r="D2664" s="789"/>
      <c r="E2664" s="789"/>
      <c r="F2664" s="789"/>
    </row>
    <row r="2665" spans="1:6">
      <c r="A2665" s="970"/>
      <c r="B2665" s="974"/>
      <c r="C2665" s="972"/>
      <c r="D2665" s="789"/>
      <c r="E2665" s="789"/>
      <c r="F2665" s="789"/>
    </row>
    <row r="2666" spans="1:6">
      <c r="A2666" s="970"/>
      <c r="B2666" s="974"/>
      <c r="C2666" s="972"/>
      <c r="D2666" s="789"/>
      <c r="E2666" s="789"/>
      <c r="F2666" s="789"/>
    </row>
    <row r="2667" spans="1:6">
      <c r="A2667" s="970"/>
      <c r="B2667" s="974"/>
      <c r="C2667" s="972"/>
      <c r="D2667" s="789"/>
      <c r="E2667" s="789"/>
      <c r="F2667" s="789"/>
    </row>
    <row r="2668" spans="1:6">
      <c r="A2668" s="970"/>
      <c r="B2668" s="974"/>
      <c r="C2668" s="972"/>
      <c r="D2668" s="789"/>
      <c r="E2668" s="789"/>
      <c r="F2668" s="789"/>
    </row>
    <row r="2669" spans="1:6">
      <c r="A2669" s="970"/>
      <c r="B2669" s="974"/>
      <c r="C2669" s="972"/>
      <c r="D2669" s="789"/>
      <c r="E2669" s="789"/>
      <c r="F2669" s="789"/>
    </row>
    <row r="2670" spans="1:6">
      <c r="A2670" s="970"/>
      <c r="B2670" s="974"/>
      <c r="C2670" s="972"/>
      <c r="D2670" s="789"/>
      <c r="E2670" s="789"/>
      <c r="F2670" s="789"/>
    </row>
    <row r="2671" spans="1:6">
      <c r="A2671" s="970"/>
      <c r="B2671" s="974"/>
      <c r="C2671" s="972"/>
      <c r="D2671" s="789"/>
      <c r="E2671" s="789"/>
      <c r="F2671" s="789"/>
    </row>
    <row r="2672" spans="1:6">
      <c r="A2672" s="970"/>
      <c r="B2672" s="974"/>
      <c r="C2672" s="972"/>
      <c r="D2672" s="789"/>
      <c r="E2672" s="789"/>
      <c r="F2672" s="789"/>
    </row>
    <row r="2673" spans="1:6">
      <c r="A2673" s="970"/>
      <c r="B2673" s="974"/>
      <c r="C2673" s="972"/>
      <c r="D2673" s="789"/>
      <c r="E2673" s="789"/>
      <c r="F2673" s="789"/>
    </row>
    <row r="2674" spans="1:6">
      <c r="A2674" s="970"/>
      <c r="B2674" s="974"/>
      <c r="C2674" s="972"/>
      <c r="D2674" s="789"/>
      <c r="E2674" s="789"/>
      <c r="F2674" s="789"/>
    </row>
    <row r="2675" spans="1:6">
      <c r="A2675" s="970"/>
      <c r="B2675" s="974"/>
      <c r="C2675" s="972"/>
      <c r="D2675" s="789"/>
      <c r="E2675" s="789"/>
      <c r="F2675" s="789"/>
    </row>
    <row r="2676" spans="1:6">
      <c r="A2676" s="970"/>
      <c r="B2676" s="974"/>
      <c r="C2676" s="972"/>
      <c r="D2676" s="789"/>
      <c r="E2676" s="789"/>
      <c r="F2676" s="789"/>
    </row>
    <row r="2677" spans="1:6">
      <c r="A2677" s="970"/>
      <c r="B2677" s="974"/>
      <c r="C2677" s="972"/>
      <c r="D2677" s="789"/>
      <c r="E2677" s="789"/>
      <c r="F2677" s="789"/>
    </row>
    <row r="2678" spans="1:6">
      <c r="A2678" s="970"/>
      <c r="B2678" s="974"/>
      <c r="C2678" s="972"/>
      <c r="D2678" s="789"/>
      <c r="E2678" s="789"/>
      <c r="F2678" s="789"/>
    </row>
    <row r="2679" spans="1:6">
      <c r="A2679" s="970"/>
      <c r="B2679" s="974"/>
      <c r="C2679" s="972"/>
      <c r="D2679" s="789"/>
      <c r="E2679" s="789"/>
      <c r="F2679" s="789"/>
    </row>
    <row r="2680" spans="1:6">
      <c r="A2680" s="970"/>
      <c r="B2680" s="974"/>
      <c r="C2680" s="972"/>
      <c r="D2680" s="789"/>
      <c r="E2680" s="789"/>
      <c r="F2680" s="789"/>
    </row>
    <row r="2681" spans="1:6">
      <c r="A2681" s="970"/>
      <c r="B2681" s="974"/>
      <c r="C2681" s="972"/>
      <c r="D2681" s="789"/>
      <c r="E2681" s="789"/>
      <c r="F2681" s="789"/>
    </row>
    <row r="2682" spans="1:6">
      <c r="A2682" s="970"/>
      <c r="B2682" s="974"/>
      <c r="C2682" s="972"/>
      <c r="D2682" s="789"/>
      <c r="E2682" s="789"/>
      <c r="F2682" s="789"/>
    </row>
    <row r="2683" spans="1:6">
      <c r="A2683" s="970"/>
      <c r="B2683" s="974"/>
      <c r="C2683" s="972"/>
      <c r="D2683" s="789"/>
      <c r="E2683" s="789"/>
      <c r="F2683" s="789"/>
    </row>
    <row r="2684" spans="1:6">
      <c r="A2684" s="970"/>
      <c r="B2684" s="974"/>
      <c r="C2684" s="972"/>
      <c r="D2684" s="789"/>
      <c r="E2684" s="789"/>
      <c r="F2684" s="789"/>
    </row>
    <row r="2685" spans="1:6">
      <c r="A2685" s="970"/>
      <c r="B2685" s="974"/>
      <c r="C2685" s="972"/>
      <c r="D2685" s="789"/>
      <c r="E2685" s="789"/>
      <c r="F2685" s="789"/>
    </row>
    <row r="2686" spans="1:6">
      <c r="A2686" s="970"/>
      <c r="B2686" s="974"/>
      <c r="C2686" s="972"/>
      <c r="D2686" s="789"/>
      <c r="E2686" s="789"/>
      <c r="F2686" s="789"/>
    </row>
    <row r="2687" spans="1:6">
      <c r="A2687" s="970"/>
      <c r="B2687" s="974"/>
      <c r="C2687" s="972"/>
      <c r="D2687" s="789"/>
      <c r="E2687" s="789"/>
      <c r="F2687" s="789"/>
    </row>
    <row r="2688" spans="1:6">
      <c r="A2688" s="970"/>
      <c r="B2688" s="974"/>
      <c r="C2688" s="972"/>
      <c r="D2688" s="789"/>
      <c r="E2688" s="789"/>
      <c r="F2688" s="789"/>
    </row>
    <row r="2689" spans="1:6">
      <c r="A2689" s="970"/>
      <c r="B2689" s="974"/>
      <c r="C2689" s="972"/>
      <c r="D2689" s="789"/>
      <c r="E2689" s="789"/>
      <c r="F2689" s="789"/>
    </row>
    <row r="2690" spans="1:6">
      <c r="A2690" s="970"/>
      <c r="B2690" s="974"/>
      <c r="C2690" s="972"/>
      <c r="D2690" s="789"/>
      <c r="E2690" s="789"/>
      <c r="F2690" s="789"/>
    </row>
    <row r="2691" spans="1:6">
      <c r="A2691" s="970"/>
      <c r="B2691" s="974"/>
      <c r="C2691" s="972"/>
      <c r="D2691" s="789"/>
      <c r="E2691" s="789"/>
      <c r="F2691" s="789"/>
    </row>
    <row r="2692" spans="1:6">
      <c r="A2692" s="970"/>
      <c r="B2692" s="974"/>
      <c r="C2692" s="972"/>
      <c r="D2692" s="789"/>
      <c r="E2692" s="789"/>
      <c r="F2692" s="789"/>
    </row>
    <row r="2693" spans="1:6">
      <c r="A2693" s="970"/>
      <c r="B2693" s="974"/>
      <c r="C2693" s="972"/>
      <c r="D2693" s="789"/>
      <c r="E2693" s="789"/>
      <c r="F2693" s="789"/>
    </row>
    <row r="2694" spans="1:6">
      <c r="A2694" s="970"/>
      <c r="B2694" s="974"/>
      <c r="C2694" s="972"/>
      <c r="D2694" s="789"/>
      <c r="E2694" s="789"/>
      <c r="F2694" s="789"/>
    </row>
    <row r="2695" spans="1:6">
      <c r="A2695" s="970"/>
      <c r="B2695" s="974"/>
      <c r="C2695" s="972"/>
      <c r="D2695" s="789"/>
      <c r="E2695" s="789"/>
      <c r="F2695" s="789"/>
    </row>
    <row r="2696" spans="1:6">
      <c r="A2696" s="970"/>
      <c r="B2696" s="974"/>
      <c r="C2696" s="972"/>
      <c r="D2696" s="789"/>
      <c r="E2696" s="789"/>
      <c r="F2696" s="789"/>
    </row>
    <row r="2697" spans="1:6">
      <c r="A2697" s="970"/>
      <c r="B2697" s="974"/>
      <c r="C2697" s="972"/>
      <c r="D2697" s="789"/>
      <c r="E2697" s="789"/>
      <c r="F2697" s="789"/>
    </row>
    <row r="2698" spans="1:6">
      <c r="A2698" s="970"/>
      <c r="B2698" s="974"/>
      <c r="C2698" s="972"/>
      <c r="D2698" s="789"/>
      <c r="E2698" s="789"/>
      <c r="F2698" s="789"/>
    </row>
    <row r="2699" spans="1:6">
      <c r="A2699" s="970"/>
      <c r="B2699" s="974"/>
      <c r="C2699" s="972"/>
      <c r="D2699" s="789"/>
      <c r="E2699" s="789"/>
      <c r="F2699" s="789"/>
    </row>
    <row r="2700" spans="1:6">
      <c r="A2700" s="970"/>
      <c r="B2700" s="974"/>
      <c r="C2700" s="972"/>
      <c r="D2700" s="789"/>
      <c r="E2700" s="789"/>
      <c r="F2700" s="789"/>
    </row>
    <row r="2701" spans="1:6">
      <c r="A2701" s="970"/>
      <c r="B2701" s="974"/>
      <c r="C2701" s="972"/>
      <c r="D2701" s="789"/>
      <c r="E2701" s="789"/>
      <c r="F2701" s="789"/>
    </row>
    <row r="2702" spans="1:6">
      <c r="A2702" s="970"/>
      <c r="B2702" s="974"/>
      <c r="C2702" s="972"/>
      <c r="D2702" s="789"/>
      <c r="E2702" s="789"/>
      <c r="F2702" s="789"/>
    </row>
    <row r="2703" spans="1:6">
      <c r="A2703" s="970"/>
      <c r="B2703" s="974"/>
      <c r="C2703" s="972"/>
      <c r="D2703" s="789"/>
      <c r="E2703" s="789"/>
      <c r="F2703" s="789"/>
    </row>
    <row r="2704" spans="1:6">
      <c r="A2704" s="970"/>
      <c r="B2704" s="974"/>
      <c r="C2704" s="972"/>
      <c r="D2704" s="789"/>
      <c r="E2704" s="789"/>
      <c r="F2704" s="789"/>
    </row>
    <row r="2705" spans="1:6">
      <c r="A2705" s="970"/>
      <c r="B2705" s="974"/>
      <c r="C2705" s="972"/>
      <c r="D2705" s="789"/>
      <c r="E2705" s="789"/>
      <c r="F2705" s="789"/>
    </row>
    <row r="2706" spans="1:6">
      <c r="A2706" s="970"/>
      <c r="B2706" s="974"/>
      <c r="C2706" s="972"/>
      <c r="D2706" s="789"/>
      <c r="E2706" s="789"/>
      <c r="F2706" s="789"/>
    </row>
    <row r="2707" spans="1:6">
      <c r="A2707" s="970"/>
      <c r="B2707" s="974"/>
      <c r="C2707" s="972"/>
      <c r="D2707" s="789"/>
      <c r="E2707" s="789"/>
      <c r="F2707" s="789"/>
    </row>
    <row r="2708" spans="1:6">
      <c r="A2708" s="970"/>
      <c r="B2708" s="974"/>
      <c r="C2708" s="972"/>
      <c r="D2708" s="789"/>
      <c r="E2708" s="789"/>
      <c r="F2708" s="789"/>
    </row>
    <row r="2709" spans="1:6">
      <c r="A2709" s="970"/>
      <c r="B2709" s="974"/>
      <c r="C2709" s="972"/>
      <c r="D2709" s="789"/>
      <c r="E2709" s="789"/>
      <c r="F2709" s="789"/>
    </row>
    <row r="2710" spans="1:6">
      <c r="A2710" s="970"/>
      <c r="B2710" s="974"/>
      <c r="C2710" s="972"/>
      <c r="D2710" s="789"/>
      <c r="E2710" s="789"/>
      <c r="F2710" s="789"/>
    </row>
    <row r="2711" spans="1:6">
      <c r="A2711" s="970"/>
      <c r="B2711" s="974"/>
      <c r="C2711" s="972"/>
      <c r="D2711" s="789"/>
      <c r="E2711" s="789"/>
      <c r="F2711" s="789"/>
    </row>
    <row r="2712" spans="1:6">
      <c r="A2712" s="970"/>
      <c r="B2712" s="974"/>
      <c r="C2712" s="972"/>
      <c r="D2712" s="789"/>
      <c r="E2712" s="789"/>
      <c r="F2712" s="789"/>
    </row>
    <row r="2713" spans="1:6">
      <c r="A2713" s="970"/>
      <c r="B2713" s="974"/>
      <c r="C2713" s="972"/>
      <c r="D2713" s="789"/>
      <c r="E2713" s="789"/>
      <c r="F2713" s="789"/>
    </row>
    <row r="2714" spans="1:6">
      <c r="A2714" s="970"/>
      <c r="B2714" s="974"/>
      <c r="C2714" s="972"/>
      <c r="D2714" s="789"/>
      <c r="E2714" s="789"/>
      <c r="F2714" s="789"/>
    </row>
    <row r="2715" spans="1:6">
      <c r="A2715" s="970"/>
      <c r="B2715" s="974"/>
      <c r="C2715" s="972"/>
      <c r="D2715" s="789"/>
      <c r="E2715" s="789"/>
      <c r="F2715" s="789"/>
    </row>
    <row r="2716" spans="1:6">
      <c r="A2716" s="970"/>
      <c r="B2716" s="974"/>
      <c r="C2716" s="972"/>
      <c r="D2716" s="789"/>
      <c r="E2716" s="789"/>
      <c r="F2716" s="789"/>
    </row>
    <row r="2717" spans="1:6">
      <c r="A2717" s="970"/>
      <c r="B2717" s="974"/>
      <c r="C2717" s="972"/>
      <c r="D2717" s="789"/>
      <c r="E2717" s="789"/>
      <c r="F2717" s="789"/>
    </row>
    <row r="2718" spans="1:6">
      <c r="A2718" s="970"/>
      <c r="B2718" s="974"/>
      <c r="C2718" s="972"/>
      <c r="D2718" s="789"/>
      <c r="E2718" s="789"/>
      <c r="F2718" s="789"/>
    </row>
    <row r="2719" spans="1:6">
      <c r="A2719" s="970"/>
      <c r="B2719" s="974"/>
      <c r="C2719" s="972"/>
      <c r="D2719" s="789"/>
      <c r="E2719" s="789"/>
      <c r="F2719" s="789"/>
    </row>
    <row r="2720" spans="1:6">
      <c r="A2720" s="970"/>
      <c r="B2720" s="974"/>
      <c r="C2720" s="972"/>
      <c r="D2720" s="789"/>
      <c r="E2720" s="789"/>
      <c r="F2720" s="789"/>
    </row>
    <row r="2721" spans="1:6">
      <c r="A2721" s="970"/>
      <c r="B2721" s="974"/>
      <c r="C2721" s="972"/>
      <c r="D2721" s="789"/>
      <c r="E2721" s="789"/>
      <c r="F2721" s="789"/>
    </row>
    <row r="2722" spans="1:6">
      <c r="A2722" s="970"/>
      <c r="B2722" s="974"/>
      <c r="C2722" s="972"/>
      <c r="D2722" s="789"/>
      <c r="E2722" s="789"/>
      <c r="F2722" s="789"/>
    </row>
    <row r="2723" spans="1:6">
      <c r="A2723" s="970"/>
      <c r="B2723" s="974"/>
      <c r="C2723" s="972"/>
      <c r="D2723" s="789"/>
      <c r="E2723" s="789"/>
      <c r="F2723" s="789"/>
    </row>
    <row r="2724" spans="1:6">
      <c r="A2724" s="970"/>
      <c r="B2724" s="974"/>
      <c r="C2724" s="972"/>
      <c r="D2724" s="789"/>
      <c r="E2724" s="789"/>
      <c r="F2724" s="789"/>
    </row>
    <row r="2725" spans="1:6">
      <c r="A2725" s="970"/>
      <c r="B2725" s="974"/>
      <c r="C2725" s="972"/>
      <c r="D2725" s="789"/>
      <c r="E2725" s="789"/>
      <c r="F2725" s="789"/>
    </row>
    <row r="2726" spans="1:6">
      <c r="A2726" s="970"/>
      <c r="B2726" s="974"/>
      <c r="C2726" s="972"/>
      <c r="D2726" s="789"/>
      <c r="E2726" s="789"/>
      <c r="F2726" s="789"/>
    </row>
    <row r="2727" spans="1:6">
      <c r="A2727" s="970"/>
      <c r="B2727" s="974"/>
      <c r="C2727" s="972"/>
      <c r="D2727" s="789"/>
      <c r="E2727" s="789"/>
      <c r="F2727" s="789"/>
    </row>
    <row r="2728" spans="1:6">
      <c r="A2728" s="970"/>
      <c r="B2728" s="974"/>
      <c r="C2728" s="972"/>
      <c r="D2728" s="789"/>
      <c r="E2728" s="789"/>
      <c r="F2728" s="789"/>
    </row>
    <row r="2729" spans="1:6">
      <c r="A2729" s="970"/>
      <c r="B2729" s="974"/>
      <c r="C2729" s="972"/>
      <c r="D2729" s="789"/>
      <c r="E2729" s="789"/>
      <c r="F2729" s="789"/>
    </row>
    <row r="2730" spans="1:6">
      <c r="A2730" s="970"/>
      <c r="B2730" s="974"/>
      <c r="C2730" s="972"/>
      <c r="D2730" s="789"/>
      <c r="E2730" s="789"/>
      <c r="F2730" s="789"/>
    </row>
    <row r="2731" spans="1:6">
      <c r="A2731" s="970"/>
      <c r="B2731" s="974"/>
      <c r="C2731" s="972"/>
      <c r="D2731" s="789"/>
      <c r="E2731" s="789"/>
      <c r="F2731" s="789"/>
    </row>
    <row r="2732" spans="1:6">
      <c r="A2732" s="970"/>
      <c r="B2732" s="974"/>
      <c r="C2732" s="972"/>
      <c r="D2732" s="789"/>
      <c r="E2732" s="789"/>
      <c r="F2732" s="789"/>
    </row>
    <row r="2733" spans="1:6">
      <c r="A2733" s="970"/>
      <c r="B2733" s="974"/>
      <c r="C2733" s="972"/>
      <c r="D2733" s="789"/>
      <c r="E2733" s="789"/>
      <c r="F2733" s="789"/>
    </row>
    <row r="2734" spans="1:6">
      <c r="A2734" s="970"/>
      <c r="B2734" s="974"/>
      <c r="C2734" s="972"/>
      <c r="D2734" s="789"/>
      <c r="E2734" s="789"/>
      <c r="F2734" s="789"/>
    </row>
    <row r="2735" spans="1:6">
      <c r="A2735" s="970"/>
      <c r="B2735" s="974"/>
      <c r="C2735" s="972"/>
      <c r="D2735" s="789"/>
      <c r="E2735" s="789"/>
      <c r="F2735" s="789"/>
    </row>
    <row r="2736" spans="1:6">
      <c r="A2736" s="970"/>
      <c r="B2736" s="974"/>
      <c r="C2736" s="972"/>
      <c r="D2736" s="789"/>
      <c r="E2736" s="789"/>
      <c r="F2736" s="789"/>
    </row>
    <row r="2737" spans="1:6">
      <c r="A2737" s="970"/>
      <c r="B2737" s="974"/>
      <c r="C2737" s="972"/>
      <c r="D2737" s="789"/>
      <c r="E2737" s="789"/>
      <c r="F2737" s="789"/>
    </row>
    <row r="2738" spans="1:6">
      <c r="A2738" s="970"/>
      <c r="B2738" s="974"/>
      <c r="C2738" s="972"/>
      <c r="D2738" s="789"/>
      <c r="E2738" s="789"/>
      <c r="F2738" s="789"/>
    </row>
    <row r="2739" spans="1:6">
      <c r="A2739" s="970"/>
      <c r="B2739" s="974"/>
      <c r="C2739" s="972"/>
      <c r="D2739" s="789"/>
      <c r="E2739" s="789"/>
      <c r="F2739" s="789"/>
    </row>
    <row r="2740" spans="1:6">
      <c r="A2740" s="970"/>
      <c r="B2740" s="974"/>
      <c r="C2740" s="972"/>
      <c r="D2740" s="789"/>
      <c r="E2740" s="789"/>
      <c r="F2740" s="789"/>
    </row>
    <row r="2741" spans="1:6">
      <c r="A2741" s="970"/>
      <c r="B2741" s="974"/>
      <c r="C2741" s="972"/>
      <c r="D2741" s="789"/>
      <c r="E2741" s="789"/>
      <c r="F2741" s="789"/>
    </row>
    <row r="2742" spans="1:6">
      <c r="A2742" s="970"/>
      <c r="B2742" s="974"/>
      <c r="C2742" s="972"/>
      <c r="D2742" s="789"/>
      <c r="E2742" s="789"/>
      <c r="F2742" s="789"/>
    </row>
    <row r="2743" spans="1:6">
      <c r="A2743" s="970"/>
      <c r="B2743" s="974"/>
      <c r="C2743" s="972"/>
      <c r="D2743" s="789"/>
      <c r="E2743" s="789"/>
      <c r="F2743" s="789"/>
    </row>
    <row r="2744" spans="1:6">
      <c r="A2744" s="970"/>
      <c r="B2744" s="974"/>
      <c r="C2744" s="972"/>
      <c r="D2744" s="789"/>
      <c r="E2744" s="789"/>
      <c r="F2744" s="789"/>
    </row>
    <row r="2745" spans="1:6">
      <c r="A2745" s="970"/>
      <c r="B2745" s="974"/>
      <c r="C2745" s="972"/>
      <c r="D2745" s="789"/>
      <c r="E2745" s="789"/>
      <c r="F2745" s="789"/>
    </row>
    <row r="2746" spans="1:6">
      <c r="A2746" s="970"/>
      <c r="B2746" s="974"/>
      <c r="C2746" s="972"/>
      <c r="D2746" s="789"/>
      <c r="E2746" s="789"/>
      <c r="F2746" s="789"/>
    </row>
    <row r="2747" spans="1:6">
      <c r="A2747" s="970"/>
      <c r="B2747" s="974"/>
      <c r="C2747" s="972"/>
      <c r="D2747" s="789"/>
      <c r="E2747" s="789"/>
      <c r="F2747" s="789"/>
    </row>
    <row r="2748" spans="1:6">
      <c r="A2748" s="970"/>
      <c r="B2748" s="974"/>
      <c r="C2748" s="972"/>
      <c r="D2748" s="789"/>
      <c r="E2748" s="789"/>
      <c r="F2748" s="789"/>
    </row>
    <row r="2749" spans="1:6">
      <c r="A2749" s="970"/>
      <c r="B2749" s="974"/>
      <c r="C2749" s="972"/>
      <c r="D2749" s="789"/>
      <c r="E2749" s="789"/>
      <c r="F2749" s="789"/>
    </row>
    <row r="2750" spans="1:6">
      <c r="A2750" s="970"/>
      <c r="B2750" s="974"/>
      <c r="C2750" s="972"/>
      <c r="D2750" s="789"/>
      <c r="E2750" s="789"/>
      <c r="F2750" s="789"/>
    </row>
    <row r="2751" spans="1:6">
      <c r="A2751" s="970"/>
      <c r="B2751" s="974"/>
      <c r="C2751" s="972"/>
      <c r="D2751" s="789"/>
      <c r="E2751" s="789"/>
      <c r="F2751" s="789"/>
    </row>
    <row r="2752" spans="1:6">
      <c r="A2752" s="970"/>
      <c r="B2752" s="974"/>
      <c r="C2752" s="972"/>
      <c r="D2752" s="789"/>
      <c r="E2752" s="789"/>
      <c r="F2752" s="789"/>
    </row>
    <row r="2753" spans="1:6">
      <c r="A2753" s="970"/>
      <c r="B2753" s="974"/>
      <c r="C2753" s="972"/>
      <c r="D2753" s="789"/>
      <c r="E2753" s="789"/>
      <c r="F2753" s="789"/>
    </row>
    <row r="2754" spans="1:6">
      <c r="A2754" s="970"/>
      <c r="B2754" s="974"/>
      <c r="C2754" s="972"/>
      <c r="D2754" s="789"/>
      <c r="E2754" s="789"/>
      <c r="F2754" s="789"/>
    </row>
    <row r="2755" spans="1:6">
      <c r="A2755" s="970"/>
      <c r="B2755" s="974"/>
      <c r="C2755" s="972"/>
      <c r="D2755" s="789"/>
      <c r="E2755" s="789"/>
      <c r="F2755" s="789"/>
    </row>
    <row r="2756" spans="1:6">
      <c r="A2756" s="970"/>
      <c r="B2756" s="974"/>
      <c r="C2756" s="972"/>
      <c r="D2756" s="789"/>
      <c r="E2756" s="789"/>
      <c r="F2756" s="789"/>
    </row>
    <row r="2757" spans="1:6">
      <c r="A2757" s="970"/>
      <c r="B2757" s="974"/>
      <c r="C2757" s="972"/>
      <c r="D2757" s="789"/>
      <c r="E2757" s="789"/>
      <c r="F2757" s="789"/>
    </row>
    <row r="2758" spans="1:6">
      <c r="A2758" s="970"/>
      <c r="B2758" s="974"/>
      <c r="C2758" s="972"/>
      <c r="D2758" s="789"/>
      <c r="E2758" s="789"/>
      <c r="F2758" s="789"/>
    </row>
    <row r="2759" spans="1:6">
      <c r="A2759" s="970"/>
      <c r="B2759" s="974"/>
      <c r="C2759" s="972"/>
      <c r="D2759" s="789"/>
      <c r="E2759" s="789"/>
      <c r="F2759" s="789"/>
    </row>
    <row r="2760" spans="1:6">
      <c r="A2760" s="970"/>
      <c r="B2760" s="974"/>
      <c r="C2760" s="972"/>
      <c r="D2760" s="789"/>
      <c r="E2760" s="789"/>
      <c r="F2760" s="789"/>
    </row>
    <row r="2761" spans="1:6">
      <c r="A2761" s="970"/>
      <c r="B2761" s="974"/>
      <c r="C2761" s="972"/>
      <c r="D2761" s="789"/>
      <c r="E2761" s="789"/>
      <c r="F2761" s="789"/>
    </row>
    <row r="2762" spans="1:6">
      <c r="A2762" s="970"/>
      <c r="B2762" s="974"/>
      <c r="C2762" s="972"/>
      <c r="D2762" s="789"/>
      <c r="E2762" s="789"/>
      <c r="F2762" s="789"/>
    </row>
    <row r="2763" spans="1:6">
      <c r="A2763" s="970"/>
      <c r="B2763" s="974"/>
      <c r="C2763" s="972"/>
      <c r="D2763" s="789"/>
      <c r="E2763" s="789"/>
      <c r="F2763" s="789"/>
    </row>
    <row r="2764" spans="1:6">
      <c r="A2764" s="970"/>
      <c r="B2764" s="974"/>
      <c r="C2764" s="972"/>
      <c r="D2764" s="789"/>
      <c r="E2764" s="789"/>
      <c r="F2764" s="789"/>
    </row>
    <row r="2765" spans="1:6">
      <c r="A2765" s="970"/>
      <c r="B2765" s="974"/>
      <c r="C2765" s="972"/>
      <c r="D2765" s="789"/>
      <c r="E2765" s="789"/>
      <c r="F2765" s="789"/>
    </row>
    <row r="2766" spans="1:6">
      <c r="A2766" s="970"/>
      <c r="B2766" s="974"/>
      <c r="C2766" s="972"/>
      <c r="D2766" s="789"/>
      <c r="E2766" s="789"/>
      <c r="F2766" s="789"/>
    </row>
    <row r="2767" spans="1:6">
      <c r="A2767" s="970"/>
      <c r="B2767" s="974"/>
      <c r="C2767" s="972"/>
      <c r="D2767" s="789"/>
      <c r="E2767" s="789"/>
      <c r="F2767" s="789"/>
    </row>
    <row r="2768" spans="1:6">
      <c r="A2768" s="970"/>
      <c r="B2768" s="974"/>
      <c r="C2768" s="972"/>
      <c r="D2768" s="789"/>
      <c r="E2768" s="789"/>
      <c r="F2768" s="789"/>
    </row>
    <row r="2769" spans="1:6">
      <c r="A2769" s="970"/>
      <c r="B2769" s="974"/>
      <c r="C2769" s="972"/>
      <c r="D2769" s="789"/>
      <c r="E2769" s="789"/>
      <c r="F2769" s="789"/>
    </row>
    <row r="2770" spans="1:6">
      <c r="A2770" s="970"/>
      <c r="B2770" s="974"/>
      <c r="C2770" s="972"/>
      <c r="D2770" s="789"/>
      <c r="E2770" s="789"/>
      <c r="F2770" s="789"/>
    </row>
    <row r="2771" spans="1:6">
      <c r="A2771" s="970"/>
      <c r="B2771" s="974"/>
      <c r="C2771" s="972"/>
      <c r="D2771" s="789"/>
      <c r="E2771" s="789"/>
      <c r="F2771" s="789"/>
    </row>
    <row r="2772" spans="1:6">
      <c r="A2772" s="970"/>
      <c r="B2772" s="974"/>
      <c r="C2772" s="972"/>
      <c r="D2772" s="789"/>
      <c r="E2772" s="789"/>
      <c r="F2772" s="789"/>
    </row>
    <row r="2773" spans="1:6">
      <c r="A2773" s="970"/>
      <c r="B2773" s="974"/>
      <c r="C2773" s="972"/>
      <c r="D2773" s="789"/>
      <c r="E2773" s="789"/>
      <c r="F2773" s="789"/>
    </row>
    <row r="2774" spans="1:6">
      <c r="A2774" s="970"/>
      <c r="B2774" s="974"/>
      <c r="C2774" s="972"/>
      <c r="D2774" s="789"/>
      <c r="E2774" s="789"/>
      <c r="F2774" s="789"/>
    </row>
    <row r="2775" spans="1:6">
      <c r="A2775" s="970"/>
      <c r="B2775" s="974"/>
      <c r="C2775" s="972"/>
      <c r="D2775" s="789"/>
      <c r="E2775" s="789"/>
      <c r="F2775" s="789"/>
    </row>
    <row r="2776" spans="1:6">
      <c r="A2776" s="970"/>
      <c r="B2776" s="974"/>
      <c r="C2776" s="972"/>
      <c r="D2776" s="789"/>
      <c r="E2776" s="789"/>
      <c r="F2776" s="789"/>
    </row>
    <row r="2777" spans="1:6">
      <c r="A2777" s="970"/>
      <c r="B2777" s="974"/>
      <c r="C2777" s="972"/>
      <c r="D2777" s="789"/>
      <c r="E2777" s="789"/>
      <c r="F2777" s="789"/>
    </row>
    <row r="2778" spans="1:6">
      <c r="A2778" s="970"/>
      <c r="B2778" s="974"/>
      <c r="C2778" s="972"/>
      <c r="D2778" s="789"/>
      <c r="E2778" s="789"/>
      <c r="F2778" s="789"/>
    </row>
    <row r="2779" spans="1:6">
      <c r="A2779" s="970"/>
      <c r="B2779" s="974"/>
      <c r="C2779" s="972"/>
      <c r="D2779" s="789"/>
      <c r="E2779" s="789"/>
      <c r="F2779" s="789"/>
    </row>
    <row r="2780" spans="1:6">
      <c r="A2780" s="970"/>
      <c r="B2780" s="974"/>
      <c r="C2780" s="972"/>
      <c r="D2780" s="789"/>
      <c r="E2780" s="789"/>
      <c r="F2780" s="789"/>
    </row>
    <row r="2781" spans="1:6">
      <c r="A2781" s="970"/>
      <c r="B2781" s="974"/>
      <c r="C2781" s="972"/>
      <c r="D2781" s="789"/>
      <c r="E2781" s="789"/>
      <c r="F2781" s="789"/>
    </row>
    <row r="2782" spans="1:6">
      <c r="A2782" s="970"/>
      <c r="B2782" s="974"/>
      <c r="C2782" s="972"/>
      <c r="D2782" s="789"/>
      <c r="E2782" s="789"/>
      <c r="F2782" s="789"/>
    </row>
    <row r="2783" spans="1:6">
      <c r="A2783" s="970"/>
      <c r="B2783" s="974"/>
      <c r="C2783" s="972"/>
      <c r="D2783" s="789"/>
      <c r="E2783" s="789"/>
      <c r="F2783" s="789"/>
    </row>
    <row r="2784" spans="1:6">
      <c r="A2784" s="970"/>
      <c r="B2784" s="974"/>
      <c r="C2784" s="972"/>
      <c r="D2784" s="789"/>
      <c r="E2784" s="789"/>
      <c r="F2784" s="789"/>
    </row>
    <row r="2785" spans="1:6">
      <c r="A2785" s="970"/>
      <c r="B2785" s="974"/>
      <c r="C2785" s="972"/>
      <c r="D2785" s="789"/>
      <c r="E2785" s="789"/>
      <c r="F2785" s="789"/>
    </row>
    <row r="2786" spans="1:6">
      <c r="A2786" s="970"/>
      <c r="B2786" s="974"/>
      <c r="C2786" s="972"/>
      <c r="D2786" s="789"/>
      <c r="E2786" s="789"/>
      <c r="F2786" s="789"/>
    </row>
    <row r="2787" spans="1:6">
      <c r="A2787" s="970"/>
      <c r="B2787" s="974"/>
      <c r="C2787" s="972"/>
      <c r="D2787" s="789"/>
      <c r="E2787" s="789"/>
      <c r="F2787" s="789"/>
    </row>
    <row r="2788" spans="1:6">
      <c r="A2788" s="970"/>
      <c r="B2788" s="974"/>
      <c r="C2788" s="972"/>
      <c r="D2788" s="789"/>
      <c r="E2788" s="789"/>
      <c r="F2788" s="789"/>
    </row>
    <row r="2789" spans="1:6">
      <c r="A2789" s="970"/>
      <c r="B2789" s="974"/>
      <c r="C2789" s="972"/>
      <c r="D2789" s="789"/>
      <c r="E2789" s="789"/>
      <c r="F2789" s="789"/>
    </row>
    <row r="2790" spans="1:6">
      <c r="A2790" s="970"/>
      <c r="B2790" s="974"/>
      <c r="C2790" s="972"/>
      <c r="D2790" s="789"/>
      <c r="E2790" s="789"/>
      <c r="F2790" s="789"/>
    </row>
    <row r="2791" spans="1:6">
      <c r="A2791" s="970"/>
      <c r="B2791" s="974"/>
      <c r="C2791" s="972"/>
      <c r="D2791" s="789"/>
      <c r="E2791" s="789"/>
      <c r="F2791" s="789"/>
    </row>
    <row r="2792" spans="1:6">
      <c r="A2792" s="970"/>
      <c r="B2792" s="974"/>
      <c r="C2792" s="972"/>
      <c r="D2792" s="789"/>
      <c r="E2792" s="789"/>
      <c r="F2792" s="789"/>
    </row>
    <row r="2793" spans="1:6">
      <c r="A2793" s="970"/>
      <c r="B2793" s="974"/>
      <c r="C2793" s="972"/>
      <c r="D2793" s="789"/>
      <c r="E2793" s="789"/>
      <c r="F2793" s="789"/>
    </row>
    <row r="2794" spans="1:6">
      <c r="A2794" s="970"/>
      <c r="B2794" s="974"/>
      <c r="C2794" s="972"/>
      <c r="D2794" s="789"/>
      <c r="E2794" s="789"/>
      <c r="F2794" s="789"/>
    </row>
    <row r="2795" spans="1:6">
      <c r="A2795" s="970"/>
      <c r="B2795" s="974"/>
      <c r="C2795" s="972"/>
      <c r="D2795" s="789"/>
      <c r="E2795" s="789"/>
      <c r="F2795" s="789"/>
    </row>
    <row r="2796" spans="1:6">
      <c r="A2796" s="970"/>
      <c r="B2796" s="974"/>
      <c r="C2796" s="972"/>
      <c r="D2796" s="789"/>
      <c r="E2796" s="789"/>
      <c r="F2796" s="789"/>
    </row>
    <row r="2797" spans="1:6">
      <c r="A2797" s="970"/>
      <c r="B2797" s="974"/>
      <c r="C2797" s="972"/>
      <c r="D2797" s="789"/>
      <c r="E2797" s="789"/>
      <c r="F2797" s="789"/>
    </row>
    <row r="2798" spans="1:6">
      <c r="A2798" s="970"/>
      <c r="B2798" s="974"/>
      <c r="C2798" s="972"/>
      <c r="D2798" s="789"/>
      <c r="E2798" s="789"/>
      <c r="F2798" s="789"/>
    </row>
    <row r="2799" spans="1:6">
      <c r="A2799" s="970"/>
      <c r="B2799" s="974"/>
      <c r="C2799" s="972"/>
      <c r="D2799" s="789"/>
      <c r="E2799" s="789"/>
      <c r="F2799" s="789"/>
    </row>
    <row r="2800" spans="1:6">
      <c r="A2800" s="970"/>
      <c r="B2800" s="974"/>
      <c r="C2800" s="972"/>
      <c r="D2800" s="789"/>
      <c r="E2800" s="789"/>
      <c r="F2800" s="789"/>
    </row>
    <row r="2801" spans="1:6">
      <c r="A2801" s="970"/>
      <c r="B2801" s="974"/>
      <c r="C2801" s="972"/>
      <c r="D2801" s="789"/>
      <c r="E2801" s="789"/>
      <c r="F2801" s="789"/>
    </row>
    <row r="2802" spans="1:6">
      <c r="A2802" s="970"/>
      <c r="B2802" s="974"/>
      <c r="C2802" s="972"/>
      <c r="D2802" s="789"/>
      <c r="E2802" s="789"/>
      <c r="F2802" s="789"/>
    </row>
    <row r="2803" spans="1:6">
      <c r="A2803" s="970"/>
      <c r="B2803" s="974"/>
      <c r="C2803" s="972"/>
      <c r="D2803" s="789"/>
      <c r="E2803" s="789"/>
      <c r="F2803" s="789"/>
    </row>
    <row r="2804" spans="1:6">
      <c r="A2804" s="970"/>
      <c r="B2804" s="974"/>
      <c r="C2804" s="972"/>
      <c r="D2804" s="789"/>
      <c r="E2804" s="789"/>
      <c r="F2804" s="789"/>
    </row>
    <row r="2805" spans="1:6">
      <c r="A2805" s="970"/>
      <c r="B2805" s="974"/>
      <c r="C2805" s="972"/>
      <c r="D2805" s="789"/>
      <c r="E2805" s="789"/>
      <c r="F2805" s="789"/>
    </row>
    <row r="2806" spans="1:6">
      <c r="A2806" s="970"/>
      <c r="B2806" s="974"/>
      <c r="C2806" s="972"/>
      <c r="D2806" s="789"/>
      <c r="E2806" s="789"/>
      <c r="F2806" s="789"/>
    </row>
    <row r="2807" spans="1:6">
      <c r="A2807" s="970"/>
      <c r="B2807" s="974"/>
      <c r="C2807" s="972"/>
      <c r="D2807" s="789"/>
      <c r="E2807" s="789"/>
      <c r="F2807" s="789"/>
    </row>
    <row r="2808" spans="1:6">
      <c r="A2808" s="970"/>
      <c r="B2808" s="974"/>
      <c r="C2808" s="972"/>
      <c r="D2808" s="789"/>
      <c r="E2808" s="789"/>
      <c r="F2808" s="789"/>
    </row>
    <row r="2809" spans="1:6">
      <c r="A2809" s="970"/>
      <c r="B2809" s="974"/>
      <c r="C2809" s="972"/>
      <c r="D2809" s="789"/>
      <c r="E2809" s="789"/>
      <c r="F2809" s="789"/>
    </row>
    <row r="2810" spans="1:6">
      <c r="A2810" s="970"/>
      <c r="B2810" s="974"/>
      <c r="C2810" s="972"/>
      <c r="D2810" s="789"/>
      <c r="E2810" s="789"/>
      <c r="F2810" s="789"/>
    </row>
    <row r="2811" spans="1:6">
      <c r="A2811" s="970"/>
      <c r="B2811" s="974"/>
      <c r="C2811" s="972"/>
      <c r="D2811" s="789"/>
      <c r="E2811" s="789"/>
      <c r="F2811" s="789"/>
    </row>
    <row r="2812" spans="1:6">
      <c r="A2812" s="970"/>
      <c r="B2812" s="974"/>
      <c r="C2812" s="972"/>
      <c r="D2812" s="789"/>
      <c r="E2812" s="789"/>
      <c r="F2812" s="789"/>
    </row>
    <row r="2813" spans="1:6">
      <c r="A2813" s="970"/>
      <c r="B2813" s="974"/>
      <c r="C2813" s="972"/>
      <c r="D2813" s="789"/>
      <c r="E2813" s="789"/>
      <c r="F2813" s="789"/>
    </row>
    <row r="2814" spans="1:6">
      <c r="A2814" s="970"/>
      <c r="B2814" s="974"/>
      <c r="C2814" s="972"/>
      <c r="D2814" s="789"/>
      <c r="E2814" s="789"/>
      <c r="F2814" s="789"/>
    </row>
    <row r="2815" spans="1:6">
      <c r="A2815" s="970"/>
      <c r="B2815" s="974"/>
      <c r="C2815" s="972"/>
      <c r="D2815" s="789"/>
      <c r="E2815" s="789"/>
      <c r="F2815" s="789"/>
    </row>
    <row r="2816" spans="1:6">
      <c r="A2816" s="970"/>
      <c r="B2816" s="974"/>
      <c r="C2816" s="972"/>
      <c r="D2816" s="789"/>
      <c r="E2816" s="789"/>
      <c r="F2816" s="789"/>
    </row>
    <row r="2817" spans="1:6">
      <c r="A2817" s="970"/>
      <c r="B2817" s="974"/>
      <c r="C2817" s="972"/>
      <c r="D2817" s="789"/>
      <c r="E2817" s="789"/>
      <c r="F2817" s="789"/>
    </row>
    <row r="2818" spans="1:6">
      <c r="A2818" s="970"/>
      <c r="B2818" s="974"/>
      <c r="C2818" s="972"/>
      <c r="D2818" s="789"/>
      <c r="E2818" s="789"/>
      <c r="F2818" s="789"/>
    </row>
    <row r="2819" spans="1:6">
      <c r="A2819" s="970"/>
      <c r="B2819" s="974"/>
      <c r="C2819" s="972"/>
      <c r="D2819" s="789"/>
      <c r="E2819" s="789"/>
      <c r="F2819" s="789"/>
    </row>
    <row r="2820" spans="1:6">
      <c r="A2820" s="970"/>
      <c r="B2820" s="974"/>
      <c r="C2820" s="972"/>
      <c r="D2820" s="789"/>
      <c r="E2820" s="789"/>
      <c r="F2820" s="789"/>
    </row>
    <row r="2821" spans="1:6">
      <c r="A2821" s="970"/>
      <c r="B2821" s="974"/>
      <c r="C2821" s="972"/>
      <c r="D2821" s="789"/>
      <c r="E2821" s="789"/>
      <c r="F2821" s="789"/>
    </row>
    <row r="2822" spans="1:6">
      <c r="A2822" s="970"/>
      <c r="B2822" s="974"/>
      <c r="C2822" s="972"/>
      <c r="D2822" s="789"/>
      <c r="E2822" s="789"/>
      <c r="F2822" s="789"/>
    </row>
    <row r="2823" spans="1:6">
      <c r="A2823" s="970"/>
      <c r="B2823" s="974"/>
      <c r="C2823" s="972"/>
      <c r="D2823" s="789"/>
      <c r="E2823" s="789"/>
      <c r="F2823" s="789"/>
    </row>
    <row r="2824" spans="1:6">
      <c r="A2824" s="970"/>
      <c r="B2824" s="974"/>
      <c r="C2824" s="972"/>
      <c r="D2824" s="789"/>
      <c r="E2824" s="789"/>
      <c r="F2824" s="789"/>
    </row>
    <row r="2825" spans="1:6">
      <c r="A2825" s="970"/>
      <c r="B2825" s="974"/>
      <c r="C2825" s="972"/>
      <c r="D2825" s="789"/>
      <c r="E2825" s="789"/>
      <c r="F2825" s="789"/>
    </row>
    <row r="2826" spans="1:6">
      <c r="A2826" s="970"/>
      <c r="B2826" s="974"/>
      <c r="C2826" s="972"/>
      <c r="D2826" s="789"/>
      <c r="E2826" s="789"/>
      <c r="F2826" s="789"/>
    </row>
    <row r="2827" spans="1:6">
      <c r="A2827" s="970"/>
      <c r="B2827" s="974"/>
      <c r="C2827" s="972"/>
      <c r="D2827" s="789"/>
      <c r="E2827" s="789"/>
      <c r="F2827" s="789"/>
    </row>
    <row r="2828" spans="1:6">
      <c r="A2828" s="970"/>
      <c r="B2828" s="974"/>
      <c r="C2828" s="972"/>
      <c r="D2828" s="789"/>
      <c r="E2828" s="789"/>
      <c r="F2828" s="789"/>
    </row>
    <row r="2829" spans="1:6">
      <c r="A2829" s="970"/>
      <c r="B2829" s="974"/>
      <c r="C2829" s="972"/>
      <c r="D2829" s="789"/>
      <c r="E2829" s="789"/>
      <c r="F2829" s="789"/>
    </row>
    <row r="2830" spans="1:6">
      <c r="A2830" s="970"/>
      <c r="B2830" s="974"/>
      <c r="C2830" s="972"/>
      <c r="D2830" s="789"/>
      <c r="E2830" s="789"/>
      <c r="F2830" s="789"/>
    </row>
    <row r="2831" spans="1:6">
      <c r="A2831" s="970"/>
      <c r="B2831" s="974"/>
      <c r="C2831" s="972"/>
      <c r="D2831" s="789"/>
      <c r="E2831" s="789"/>
      <c r="F2831" s="789"/>
    </row>
    <row r="2832" spans="1:6">
      <c r="A2832" s="970"/>
      <c r="B2832" s="974"/>
      <c r="C2832" s="972"/>
      <c r="D2832" s="789"/>
      <c r="E2832" s="789"/>
      <c r="F2832" s="789"/>
    </row>
    <row r="2833" spans="1:6">
      <c r="A2833" s="970"/>
      <c r="B2833" s="974"/>
      <c r="C2833" s="972"/>
      <c r="D2833" s="789"/>
      <c r="E2833" s="789"/>
      <c r="F2833" s="789"/>
    </row>
    <row r="2834" spans="1:6">
      <c r="A2834" s="970"/>
      <c r="B2834" s="974"/>
      <c r="C2834" s="972"/>
      <c r="D2834" s="789"/>
      <c r="E2834" s="789"/>
      <c r="F2834" s="789"/>
    </row>
    <row r="2835" spans="1:6">
      <c r="A2835" s="970"/>
      <c r="B2835" s="974"/>
      <c r="C2835" s="972"/>
      <c r="D2835" s="789"/>
      <c r="E2835" s="789"/>
      <c r="F2835" s="789"/>
    </row>
    <row r="2836" spans="1:6">
      <c r="A2836" s="970"/>
      <c r="B2836" s="974"/>
      <c r="C2836" s="972"/>
      <c r="D2836" s="789"/>
      <c r="E2836" s="789"/>
      <c r="F2836" s="789"/>
    </row>
    <row r="2837" spans="1:6">
      <c r="A2837" s="970"/>
      <c r="B2837" s="974"/>
      <c r="C2837" s="972"/>
      <c r="D2837" s="789"/>
      <c r="E2837" s="789"/>
      <c r="F2837" s="789"/>
    </row>
    <row r="2838" spans="1:6">
      <c r="A2838" s="970"/>
      <c r="B2838" s="974"/>
      <c r="C2838" s="972"/>
      <c r="D2838" s="789"/>
      <c r="E2838" s="789"/>
      <c r="F2838" s="789"/>
    </row>
    <row r="2839" spans="1:6">
      <c r="A2839" s="970"/>
      <c r="B2839" s="974"/>
      <c r="C2839" s="972"/>
      <c r="D2839" s="789"/>
      <c r="E2839" s="789"/>
      <c r="F2839" s="789"/>
    </row>
    <row r="2840" spans="1:6">
      <c r="A2840" s="970"/>
      <c r="B2840" s="974"/>
      <c r="C2840" s="972"/>
      <c r="D2840" s="789"/>
      <c r="E2840" s="789"/>
      <c r="F2840" s="789"/>
    </row>
    <row r="2841" spans="1:6">
      <c r="A2841" s="970"/>
      <c r="B2841" s="974"/>
      <c r="C2841" s="972"/>
      <c r="D2841" s="789"/>
      <c r="E2841" s="789"/>
      <c r="F2841" s="789"/>
    </row>
    <row r="2842" spans="1:6">
      <c r="A2842" s="970"/>
      <c r="B2842" s="974"/>
      <c r="C2842" s="972"/>
      <c r="D2842" s="789"/>
      <c r="E2842" s="789"/>
      <c r="F2842" s="789"/>
    </row>
    <row r="2843" spans="1:6">
      <c r="A2843" s="970"/>
      <c r="B2843" s="974"/>
      <c r="C2843" s="972"/>
      <c r="D2843" s="789"/>
      <c r="E2843" s="789"/>
      <c r="F2843" s="789"/>
    </row>
    <row r="2844" spans="1:6">
      <c r="A2844" s="970"/>
      <c r="B2844" s="974"/>
      <c r="C2844" s="972"/>
      <c r="D2844" s="789"/>
      <c r="E2844" s="789"/>
      <c r="F2844" s="789"/>
    </row>
    <row r="2845" spans="1:6">
      <c r="A2845" s="970"/>
      <c r="B2845" s="974"/>
      <c r="C2845" s="972"/>
      <c r="D2845" s="789"/>
      <c r="E2845" s="789"/>
      <c r="F2845" s="789"/>
    </row>
    <row r="2846" spans="1:6">
      <c r="A2846" s="970"/>
      <c r="B2846" s="974"/>
      <c r="C2846" s="972"/>
      <c r="D2846" s="789"/>
      <c r="E2846" s="789"/>
      <c r="F2846" s="789"/>
    </row>
    <row r="2847" spans="1:6">
      <c r="A2847" s="970"/>
      <c r="B2847" s="974"/>
      <c r="C2847" s="972"/>
      <c r="D2847" s="789"/>
      <c r="E2847" s="789"/>
      <c r="F2847" s="789"/>
    </row>
    <row r="2848" spans="1:6">
      <c r="A2848" s="970"/>
      <c r="B2848" s="974"/>
      <c r="C2848" s="972"/>
      <c r="D2848" s="789"/>
      <c r="E2848" s="789"/>
      <c r="F2848" s="789"/>
    </row>
    <row r="2849" spans="1:6">
      <c r="A2849" s="970"/>
      <c r="B2849" s="974"/>
      <c r="C2849" s="972"/>
      <c r="D2849" s="789"/>
      <c r="E2849" s="789"/>
      <c r="F2849" s="789"/>
    </row>
    <row r="2850" spans="1:6">
      <c r="A2850" s="970"/>
      <c r="B2850" s="974"/>
      <c r="C2850" s="972"/>
      <c r="D2850" s="789"/>
      <c r="E2850" s="789"/>
      <c r="F2850" s="789"/>
    </row>
    <row r="2851" spans="1:6">
      <c r="A2851" s="970"/>
      <c r="B2851" s="974"/>
      <c r="C2851" s="972"/>
      <c r="D2851" s="789"/>
      <c r="E2851" s="789"/>
      <c r="F2851" s="789"/>
    </row>
    <row r="2852" spans="1:6">
      <c r="A2852" s="970"/>
      <c r="B2852" s="974"/>
      <c r="C2852" s="972"/>
      <c r="D2852" s="789"/>
      <c r="E2852" s="789"/>
      <c r="F2852" s="789"/>
    </row>
    <row r="2853" spans="1:6">
      <c r="A2853" s="970"/>
      <c r="B2853" s="974"/>
      <c r="C2853" s="972"/>
      <c r="D2853" s="789"/>
      <c r="E2853" s="789"/>
      <c r="F2853" s="789"/>
    </row>
    <row r="2854" spans="1:6">
      <c r="A2854" s="970"/>
      <c r="B2854" s="974"/>
      <c r="C2854" s="972"/>
      <c r="D2854" s="789"/>
      <c r="E2854" s="789"/>
      <c r="F2854" s="789"/>
    </row>
    <row r="2855" spans="1:6">
      <c r="A2855" s="970"/>
      <c r="B2855" s="974"/>
      <c r="C2855" s="972"/>
      <c r="D2855" s="789"/>
      <c r="E2855" s="789"/>
      <c r="F2855" s="789"/>
    </row>
    <row r="2856" spans="1:6">
      <c r="A2856" s="970"/>
      <c r="B2856" s="974"/>
      <c r="C2856" s="972"/>
      <c r="D2856" s="789"/>
      <c r="E2856" s="789"/>
      <c r="F2856" s="789"/>
    </row>
    <row r="2857" spans="1:6">
      <c r="A2857" s="970"/>
      <c r="B2857" s="974"/>
      <c r="C2857" s="972"/>
      <c r="D2857" s="789"/>
      <c r="E2857" s="789"/>
      <c r="F2857" s="789"/>
    </row>
    <row r="2858" spans="1:6">
      <c r="A2858" s="970"/>
      <c r="B2858" s="974"/>
      <c r="C2858" s="972"/>
      <c r="D2858" s="789"/>
      <c r="E2858" s="789"/>
      <c r="F2858" s="789"/>
    </row>
    <row r="2859" spans="1:6">
      <c r="A2859" s="970"/>
      <c r="B2859" s="974"/>
      <c r="C2859" s="972"/>
      <c r="D2859" s="789"/>
      <c r="E2859" s="789"/>
      <c r="F2859" s="789"/>
    </row>
    <row r="2860" spans="1:6">
      <c r="A2860" s="970"/>
      <c r="B2860" s="974"/>
      <c r="C2860" s="972"/>
      <c r="D2860" s="789"/>
      <c r="E2860" s="789"/>
      <c r="F2860" s="789"/>
    </row>
    <row r="2861" spans="1:6">
      <c r="A2861" s="970"/>
      <c r="B2861" s="974"/>
      <c r="C2861" s="972"/>
      <c r="D2861" s="789"/>
      <c r="E2861" s="789"/>
      <c r="F2861" s="789"/>
    </row>
    <row r="2862" spans="1:6">
      <c r="A2862" s="970"/>
      <c r="B2862" s="974"/>
      <c r="C2862" s="972"/>
      <c r="D2862" s="789"/>
      <c r="E2862" s="789"/>
      <c r="F2862" s="789"/>
    </row>
    <row r="2863" spans="1:6">
      <c r="A2863" s="970"/>
      <c r="B2863" s="974"/>
      <c r="C2863" s="972"/>
      <c r="D2863" s="789"/>
      <c r="E2863" s="789"/>
      <c r="F2863" s="789"/>
    </row>
    <row r="2864" spans="1:6">
      <c r="A2864" s="970"/>
      <c r="B2864" s="974"/>
      <c r="C2864" s="972"/>
      <c r="D2864" s="789"/>
      <c r="E2864" s="789"/>
      <c r="F2864" s="789"/>
    </row>
    <row r="2865" spans="1:6">
      <c r="A2865" s="970"/>
      <c r="B2865" s="974"/>
      <c r="C2865" s="972"/>
      <c r="D2865" s="789"/>
      <c r="E2865" s="789"/>
      <c r="F2865" s="789"/>
    </row>
    <row r="2866" spans="1:6">
      <c r="A2866" s="970"/>
      <c r="B2866" s="974"/>
      <c r="C2866" s="972"/>
      <c r="D2866" s="789"/>
      <c r="E2866" s="789"/>
      <c r="F2866" s="789"/>
    </row>
    <row r="2867" spans="1:6">
      <c r="A2867" s="970"/>
      <c r="B2867" s="974"/>
      <c r="C2867" s="972"/>
      <c r="D2867" s="789"/>
      <c r="E2867" s="789"/>
      <c r="F2867" s="789"/>
    </row>
    <row r="2868" spans="1:6">
      <c r="A2868" s="970"/>
      <c r="B2868" s="974"/>
      <c r="C2868" s="972"/>
      <c r="D2868" s="789"/>
      <c r="E2868" s="789"/>
      <c r="F2868" s="789"/>
    </row>
    <row r="2869" spans="1:6">
      <c r="A2869" s="970"/>
      <c r="B2869" s="974"/>
      <c r="C2869" s="972"/>
      <c r="D2869" s="789"/>
      <c r="E2869" s="789"/>
      <c r="F2869" s="789"/>
    </row>
    <row r="2870" spans="1:6">
      <c r="A2870" s="970"/>
      <c r="B2870" s="974"/>
      <c r="C2870" s="972"/>
      <c r="D2870" s="789"/>
      <c r="E2870" s="789"/>
      <c r="F2870" s="789"/>
    </row>
    <row r="2871" spans="1:6">
      <c r="A2871" s="970"/>
      <c r="B2871" s="974"/>
      <c r="C2871" s="972"/>
      <c r="D2871" s="789"/>
      <c r="E2871" s="789"/>
      <c r="F2871" s="789"/>
    </row>
    <row r="2872" spans="1:6">
      <c r="A2872" s="970"/>
      <c r="B2872" s="974"/>
      <c r="C2872" s="972"/>
      <c r="D2872" s="789"/>
      <c r="E2872" s="789"/>
      <c r="F2872" s="789"/>
    </row>
    <row r="2873" spans="1:6">
      <c r="A2873" s="970"/>
      <c r="B2873" s="974"/>
      <c r="C2873" s="972"/>
      <c r="D2873" s="789"/>
      <c r="E2873" s="789"/>
      <c r="F2873" s="789"/>
    </row>
    <row r="2874" spans="1:6">
      <c r="A2874" s="970"/>
      <c r="B2874" s="974"/>
      <c r="C2874" s="972"/>
      <c r="D2874" s="789"/>
      <c r="E2874" s="789"/>
      <c r="F2874" s="789"/>
    </row>
    <row r="2875" spans="1:6">
      <c r="A2875" s="970"/>
      <c r="B2875" s="974"/>
      <c r="C2875" s="972"/>
      <c r="D2875" s="789"/>
      <c r="E2875" s="789"/>
      <c r="F2875" s="789"/>
    </row>
    <row r="2876" spans="1:6">
      <c r="A2876" s="970"/>
      <c r="B2876" s="974"/>
      <c r="C2876" s="972"/>
      <c r="D2876" s="789"/>
      <c r="E2876" s="789"/>
      <c r="F2876" s="789"/>
    </row>
    <row r="2877" spans="1:6">
      <c r="A2877" s="970"/>
      <c r="B2877" s="974"/>
      <c r="C2877" s="972"/>
      <c r="D2877" s="789"/>
      <c r="E2877" s="789"/>
      <c r="F2877" s="789"/>
    </row>
    <row r="2878" spans="1:6">
      <c r="A2878" s="970"/>
      <c r="B2878" s="974"/>
      <c r="C2878" s="972"/>
      <c r="D2878" s="789"/>
      <c r="E2878" s="789"/>
      <c r="F2878" s="789"/>
    </row>
    <row r="2879" spans="1:6">
      <c r="A2879" s="970"/>
      <c r="B2879" s="974"/>
      <c r="C2879" s="972"/>
      <c r="D2879" s="789"/>
      <c r="E2879" s="789"/>
      <c r="F2879" s="789"/>
    </row>
    <row r="2880" spans="1:6">
      <c r="A2880" s="970"/>
      <c r="B2880" s="974"/>
      <c r="C2880" s="972"/>
      <c r="D2880" s="789"/>
      <c r="E2880" s="789"/>
      <c r="F2880" s="789"/>
    </row>
    <row r="2881" spans="1:6">
      <c r="A2881" s="970"/>
      <c r="B2881" s="974"/>
      <c r="C2881" s="972"/>
      <c r="D2881" s="789"/>
      <c r="E2881" s="789"/>
      <c r="F2881" s="789"/>
    </row>
    <row r="2882" spans="1:6">
      <c r="A2882" s="970"/>
      <c r="B2882" s="974"/>
      <c r="C2882" s="972"/>
      <c r="D2882" s="789"/>
      <c r="E2882" s="789"/>
      <c r="F2882" s="789"/>
    </row>
    <row r="2883" spans="1:6">
      <c r="A2883" s="970"/>
      <c r="B2883" s="974"/>
      <c r="C2883" s="972"/>
      <c r="D2883" s="789"/>
      <c r="E2883" s="789"/>
      <c r="F2883" s="789"/>
    </row>
    <row r="2884" spans="1:6">
      <c r="A2884" s="970"/>
      <c r="B2884" s="974"/>
      <c r="C2884" s="972"/>
      <c r="D2884" s="789"/>
      <c r="E2884" s="789"/>
      <c r="F2884" s="789"/>
    </row>
    <row r="2885" spans="1:6">
      <c r="A2885" s="970"/>
      <c r="B2885" s="974"/>
      <c r="C2885" s="972"/>
      <c r="D2885" s="789"/>
      <c r="E2885" s="789"/>
      <c r="F2885" s="789"/>
    </row>
    <row r="2886" spans="1:6">
      <c r="A2886" s="970"/>
      <c r="B2886" s="974"/>
      <c r="C2886" s="972"/>
      <c r="D2886" s="789"/>
      <c r="E2886" s="789"/>
      <c r="F2886" s="789"/>
    </row>
    <row r="2887" spans="1:6">
      <c r="A2887" s="970"/>
      <c r="B2887" s="974"/>
      <c r="C2887" s="972"/>
      <c r="D2887" s="789"/>
      <c r="E2887" s="789"/>
      <c r="F2887" s="789"/>
    </row>
    <row r="2888" spans="1:6">
      <c r="A2888" s="970"/>
      <c r="B2888" s="974"/>
      <c r="C2888" s="972"/>
      <c r="D2888" s="789"/>
      <c r="E2888" s="789"/>
      <c r="F2888" s="789"/>
    </row>
    <row r="2889" spans="1:6">
      <c r="A2889" s="970"/>
      <c r="B2889" s="974"/>
      <c r="C2889" s="972"/>
      <c r="D2889" s="789"/>
      <c r="E2889" s="789"/>
      <c r="F2889" s="789"/>
    </row>
    <row r="2890" spans="1:6">
      <c r="A2890" s="970"/>
      <c r="B2890" s="974"/>
      <c r="C2890" s="972"/>
      <c r="D2890" s="789"/>
      <c r="E2890" s="789"/>
      <c r="F2890" s="789"/>
    </row>
    <row r="2891" spans="1:6">
      <c r="A2891" s="970"/>
      <c r="B2891" s="974"/>
      <c r="C2891" s="972"/>
      <c r="D2891" s="789"/>
      <c r="E2891" s="789"/>
      <c r="F2891" s="789"/>
    </row>
    <row r="2892" spans="1:6">
      <c r="A2892" s="970"/>
      <c r="B2892" s="974"/>
      <c r="C2892" s="972"/>
      <c r="D2892" s="789"/>
      <c r="E2892" s="789"/>
      <c r="F2892" s="789"/>
    </row>
    <row r="2893" spans="1:6">
      <c r="A2893" s="970"/>
      <c r="B2893" s="974"/>
      <c r="C2893" s="972"/>
      <c r="D2893" s="789"/>
      <c r="E2893" s="789"/>
      <c r="F2893" s="789"/>
    </row>
    <row r="2894" spans="1:6">
      <c r="A2894" s="970"/>
      <c r="B2894" s="974"/>
      <c r="C2894" s="972"/>
      <c r="D2894" s="789"/>
      <c r="E2894" s="789"/>
      <c r="F2894" s="789"/>
    </row>
    <row r="2895" spans="1:6">
      <c r="A2895" s="970"/>
      <c r="B2895" s="974"/>
      <c r="C2895" s="972"/>
      <c r="D2895" s="789"/>
      <c r="E2895" s="789"/>
      <c r="F2895" s="789"/>
    </row>
    <row r="2896" spans="1:6">
      <c r="A2896" s="970"/>
      <c r="B2896" s="974"/>
      <c r="C2896" s="972"/>
      <c r="D2896" s="789"/>
      <c r="E2896" s="789"/>
      <c r="F2896" s="789"/>
    </row>
    <row r="2897" spans="1:6">
      <c r="A2897" s="970"/>
      <c r="B2897" s="974"/>
      <c r="C2897" s="972"/>
      <c r="D2897" s="789"/>
      <c r="E2897" s="789"/>
      <c r="F2897" s="789"/>
    </row>
    <row r="2898" spans="1:6">
      <c r="A2898" s="970"/>
      <c r="B2898" s="974"/>
      <c r="C2898" s="972"/>
      <c r="D2898" s="789"/>
      <c r="E2898" s="789"/>
      <c r="F2898" s="789"/>
    </row>
    <row r="2899" spans="1:6">
      <c r="A2899" s="970"/>
      <c r="B2899" s="974"/>
      <c r="C2899" s="972"/>
      <c r="D2899" s="789"/>
      <c r="E2899" s="789"/>
      <c r="F2899" s="789"/>
    </row>
    <row r="2900" spans="1:6">
      <c r="A2900" s="970"/>
      <c r="B2900" s="974"/>
      <c r="C2900" s="972"/>
      <c r="D2900" s="789"/>
      <c r="E2900" s="789"/>
      <c r="F2900" s="789"/>
    </row>
    <row r="2901" spans="1:6">
      <c r="A2901" s="970"/>
      <c r="B2901" s="974"/>
      <c r="C2901" s="972"/>
      <c r="D2901" s="789"/>
      <c r="E2901" s="789"/>
      <c r="F2901" s="789"/>
    </row>
    <row r="2902" spans="1:6">
      <c r="A2902" s="970"/>
      <c r="B2902" s="974"/>
      <c r="C2902" s="972"/>
      <c r="D2902" s="789"/>
      <c r="E2902" s="789"/>
      <c r="F2902" s="789"/>
    </row>
    <row r="2903" spans="1:6">
      <c r="A2903" s="970"/>
      <c r="B2903" s="974"/>
      <c r="C2903" s="972"/>
      <c r="D2903" s="789"/>
      <c r="E2903" s="789"/>
      <c r="F2903" s="789"/>
    </row>
    <row r="2904" spans="1:6">
      <c r="A2904" s="970"/>
      <c r="B2904" s="974"/>
      <c r="C2904" s="972"/>
      <c r="D2904" s="789"/>
      <c r="E2904" s="789"/>
      <c r="F2904" s="789"/>
    </row>
    <row r="2905" spans="1:6">
      <c r="A2905" s="970"/>
      <c r="B2905" s="974"/>
      <c r="C2905" s="972"/>
      <c r="D2905" s="789"/>
      <c r="E2905" s="789"/>
      <c r="F2905" s="789"/>
    </row>
    <row r="2906" spans="1:6">
      <c r="A2906" s="970"/>
      <c r="B2906" s="974"/>
      <c r="C2906" s="972"/>
      <c r="D2906" s="789"/>
      <c r="E2906" s="789"/>
      <c r="F2906" s="789"/>
    </row>
    <row r="2907" spans="1:6">
      <c r="A2907" s="970"/>
      <c r="B2907" s="974"/>
      <c r="C2907" s="972"/>
      <c r="D2907" s="789"/>
      <c r="E2907" s="789"/>
      <c r="F2907" s="789"/>
    </row>
    <row r="2908" spans="1:6">
      <c r="A2908" s="970"/>
      <c r="B2908" s="974"/>
      <c r="C2908" s="972"/>
      <c r="D2908" s="789"/>
      <c r="E2908" s="789"/>
      <c r="F2908" s="789"/>
    </row>
    <row r="2909" spans="1:6">
      <c r="A2909" s="970"/>
      <c r="B2909" s="974"/>
      <c r="C2909" s="972"/>
      <c r="D2909" s="789"/>
      <c r="E2909" s="789"/>
      <c r="F2909" s="789"/>
    </row>
    <row r="2910" spans="1:6">
      <c r="A2910" s="970"/>
      <c r="B2910" s="974"/>
      <c r="C2910" s="972"/>
      <c r="D2910" s="789"/>
      <c r="E2910" s="789"/>
      <c r="F2910" s="789"/>
    </row>
    <row r="2911" spans="1:6">
      <c r="A2911" s="970"/>
      <c r="B2911" s="974"/>
      <c r="C2911" s="972"/>
      <c r="D2911" s="789"/>
      <c r="E2911" s="789"/>
      <c r="F2911" s="789"/>
    </row>
    <row r="2912" spans="1:6">
      <c r="A2912" s="970"/>
      <c r="B2912" s="974"/>
      <c r="C2912" s="972"/>
      <c r="D2912" s="789"/>
      <c r="E2912" s="789"/>
      <c r="F2912" s="789"/>
    </row>
    <row r="2913" spans="1:6">
      <c r="A2913" s="970"/>
      <c r="B2913" s="974"/>
      <c r="C2913" s="972"/>
      <c r="D2913" s="789"/>
      <c r="E2913" s="789"/>
      <c r="F2913" s="789"/>
    </row>
    <row r="2914" spans="1:6">
      <c r="A2914" s="970"/>
      <c r="B2914" s="974"/>
      <c r="C2914" s="972"/>
      <c r="D2914" s="789"/>
      <c r="E2914" s="789"/>
      <c r="F2914" s="789"/>
    </row>
    <row r="2915" spans="1:6">
      <c r="A2915" s="970"/>
      <c r="B2915" s="974"/>
      <c r="C2915" s="972"/>
      <c r="D2915" s="789"/>
      <c r="E2915" s="789"/>
      <c r="F2915" s="789"/>
    </row>
    <row r="2916" spans="1:6">
      <c r="A2916" s="970"/>
      <c r="B2916" s="974"/>
      <c r="C2916" s="972"/>
      <c r="D2916" s="789"/>
      <c r="E2916" s="789"/>
      <c r="F2916" s="789"/>
    </row>
    <row r="2917" spans="1:6">
      <c r="A2917" s="970"/>
      <c r="B2917" s="974"/>
      <c r="C2917" s="972"/>
      <c r="D2917" s="789"/>
      <c r="E2917" s="789"/>
      <c r="F2917" s="789"/>
    </row>
    <row r="2918" spans="1:6">
      <c r="A2918" s="970"/>
      <c r="B2918" s="974"/>
      <c r="C2918" s="972"/>
      <c r="D2918" s="789"/>
      <c r="E2918" s="789"/>
      <c r="F2918" s="789"/>
    </row>
    <row r="2919" spans="1:6">
      <c r="A2919" s="970"/>
      <c r="B2919" s="974"/>
      <c r="C2919" s="972"/>
      <c r="D2919" s="789"/>
      <c r="E2919" s="789"/>
      <c r="F2919" s="789"/>
    </row>
    <row r="2920" spans="1:6">
      <c r="A2920" s="970"/>
      <c r="B2920" s="974"/>
      <c r="C2920" s="972"/>
      <c r="D2920" s="789"/>
      <c r="E2920" s="789"/>
      <c r="F2920" s="789"/>
    </row>
    <row r="2921" spans="1:6">
      <c r="A2921" s="970"/>
      <c r="B2921" s="974"/>
      <c r="C2921" s="972"/>
      <c r="D2921" s="789"/>
      <c r="E2921" s="789"/>
      <c r="F2921" s="789"/>
    </row>
    <row r="2922" spans="1:6">
      <c r="A2922" s="970"/>
      <c r="B2922" s="974"/>
      <c r="C2922" s="972"/>
      <c r="D2922" s="789"/>
      <c r="E2922" s="789"/>
      <c r="F2922" s="789"/>
    </row>
    <row r="2923" spans="1:6">
      <c r="A2923" s="970"/>
      <c r="B2923" s="974"/>
      <c r="C2923" s="972"/>
      <c r="D2923" s="789"/>
      <c r="E2923" s="789"/>
      <c r="F2923" s="789"/>
    </row>
    <row r="2924" spans="1:6">
      <c r="A2924" s="970"/>
      <c r="B2924" s="974"/>
      <c r="C2924" s="972"/>
      <c r="D2924" s="789"/>
      <c r="E2924" s="789"/>
      <c r="F2924" s="789"/>
    </row>
    <row r="2925" spans="1:6">
      <c r="A2925" s="970"/>
      <c r="B2925" s="974"/>
      <c r="C2925" s="972"/>
      <c r="D2925" s="789"/>
      <c r="E2925" s="789"/>
      <c r="F2925" s="789"/>
    </row>
    <row r="2926" spans="1:6">
      <c r="A2926" s="970"/>
      <c r="B2926" s="974"/>
      <c r="C2926" s="972"/>
      <c r="D2926" s="789"/>
      <c r="E2926" s="789"/>
      <c r="F2926" s="789"/>
    </row>
    <row r="2927" spans="1:6">
      <c r="A2927" s="970"/>
      <c r="B2927" s="974"/>
      <c r="C2927" s="972"/>
      <c r="D2927" s="789"/>
      <c r="E2927" s="789"/>
      <c r="F2927" s="789"/>
    </row>
    <row r="2928" spans="1:6">
      <c r="A2928" s="970"/>
      <c r="B2928" s="974"/>
      <c r="C2928" s="972"/>
      <c r="D2928" s="789"/>
      <c r="E2928" s="789"/>
      <c r="F2928" s="789"/>
    </row>
    <row r="2929" spans="1:6">
      <c r="A2929" s="970"/>
      <c r="B2929" s="974"/>
      <c r="C2929" s="972"/>
      <c r="D2929" s="789"/>
      <c r="E2929" s="789"/>
      <c r="F2929" s="789"/>
    </row>
    <row r="2930" spans="1:6">
      <c r="A2930" s="970"/>
      <c r="B2930" s="974"/>
      <c r="C2930" s="972"/>
      <c r="D2930" s="789"/>
      <c r="E2930" s="789"/>
      <c r="F2930" s="789"/>
    </row>
    <row r="2931" spans="1:6">
      <c r="A2931" s="970"/>
      <c r="B2931" s="974"/>
      <c r="C2931" s="972"/>
      <c r="D2931" s="789"/>
      <c r="E2931" s="789"/>
      <c r="F2931" s="789"/>
    </row>
    <row r="2932" spans="1:6">
      <c r="A2932" s="970"/>
      <c r="B2932" s="974"/>
      <c r="C2932" s="972"/>
      <c r="D2932" s="789"/>
      <c r="E2932" s="789"/>
      <c r="F2932" s="789"/>
    </row>
    <row r="2933" spans="1:6">
      <c r="A2933" s="970"/>
      <c r="B2933" s="974"/>
      <c r="C2933" s="972"/>
      <c r="D2933" s="789"/>
      <c r="E2933" s="789"/>
      <c r="F2933" s="789"/>
    </row>
    <row r="2934" spans="1:6">
      <c r="A2934" s="970"/>
      <c r="B2934" s="974"/>
      <c r="C2934" s="972"/>
      <c r="D2934" s="789"/>
      <c r="E2934" s="789"/>
      <c r="F2934" s="789"/>
    </row>
    <row r="2935" spans="1:6">
      <c r="A2935" s="970"/>
      <c r="B2935" s="974"/>
      <c r="C2935" s="972"/>
      <c r="D2935" s="789"/>
      <c r="E2935" s="789"/>
      <c r="F2935" s="789"/>
    </row>
    <row r="2936" spans="1:6">
      <c r="A2936" s="970"/>
      <c r="B2936" s="974"/>
      <c r="C2936" s="972"/>
      <c r="D2936" s="789"/>
      <c r="E2936" s="789"/>
      <c r="F2936" s="789"/>
    </row>
    <row r="2937" spans="1:6">
      <c r="A2937" s="970"/>
      <c r="B2937" s="974"/>
      <c r="C2937" s="972"/>
      <c r="D2937" s="789"/>
      <c r="E2937" s="789"/>
      <c r="F2937" s="789"/>
    </row>
    <row r="2938" spans="1:6">
      <c r="A2938" s="970"/>
      <c r="B2938" s="974"/>
      <c r="C2938" s="972"/>
      <c r="D2938" s="789"/>
      <c r="E2938" s="789"/>
      <c r="F2938" s="789"/>
    </row>
    <row r="2939" spans="1:6">
      <c r="A2939" s="970"/>
      <c r="B2939" s="974"/>
      <c r="C2939" s="972"/>
      <c r="D2939" s="789"/>
      <c r="E2939" s="789"/>
      <c r="F2939" s="789"/>
    </row>
    <row r="2940" spans="1:6">
      <c r="A2940" s="970"/>
      <c r="B2940" s="974"/>
      <c r="C2940" s="972"/>
      <c r="D2940" s="789"/>
      <c r="E2940" s="789"/>
      <c r="F2940" s="789"/>
    </row>
    <row r="2941" spans="1:6">
      <c r="A2941" s="970"/>
      <c r="B2941" s="974"/>
      <c r="C2941" s="972"/>
      <c r="D2941" s="789"/>
      <c r="E2941" s="789"/>
      <c r="F2941" s="789"/>
    </row>
    <row r="2942" spans="1:6">
      <c r="A2942" s="970"/>
      <c r="B2942" s="974"/>
      <c r="C2942" s="972"/>
      <c r="D2942" s="789"/>
      <c r="E2942" s="789"/>
      <c r="F2942" s="789"/>
    </row>
    <row r="2943" spans="1:6">
      <c r="A2943" s="970"/>
      <c r="B2943" s="974"/>
      <c r="C2943" s="972"/>
      <c r="D2943" s="789"/>
      <c r="E2943" s="789"/>
      <c r="F2943" s="789"/>
    </row>
    <row r="2944" spans="1:6">
      <c r="A2944" s="970"/>
      <c r="B2944" s="974"/>
      <c r="C2944" s="972"/>
      <c r="D2944" s="789"/>
      <c r="E2944" s="789"/>
      <c r="F2944" s="789"/>
    </row>
    <row r="2945" spans="1:6">
      <c r="A2945" s="970"/>
      <c r="B2945" s="974"/>
      <c r="C2945" s="972"/>
      <c r="D2945" s="789"/>
      <c r="E2945" s="789"/>
      <c r="F2945" s="789"/>
    </row>
    <row r="2946" spans="1:6">
      <c r="A2946" s="970"/>
      <c r="B2946" s="974"/>
      <c r="C2946" s="972"/>
      <c r="D2946" s="789"/>
      <c r="E2946" s="789"/>
      <c r="F2946" s="789"/>
    </row>
    <row r="2947" spans="1:6">
      <c r="A2947" s="970"/>
      <c r="B2947" s="974"/>
      <c r="C2947" s="972"/>
      <c r="D2947" s="789"/>
      <c r="E2947" s="789"/>
      <c r="F2947" s="789"/>
    </row>
    <row r="2948" spans="1:6">
      <c r="A2948" s="970"/>
      <c r="B2948" s="974"/>
      <c r="C2948" s="972"/>
      <c r="D2948" s="789"/>
      <c r="E2948" s="789"/>
      <c r="F2948" s="789"/>
    </row>
    <row r="2949" spans="1:6">
      <c r="A2949" s="970"/>
      <c r="B2949" s="974"/>
      <c r="C2949" s="972"/>
      <c r="D2949" s="789"/>
      <c r="E2949" s="789"/>
      <c r="F2949" s="789"/>
    </row>
    <row r="2950" spans="1:6">
      <c r="A2950" s="970"/>
      <c r="B2950" s="974"/>
      <c r="C2950" s="972"/>
      <c r="D2950" s="789"/>
      <c r="E2950" s="789"/>
      <c r="F2950" s="789"/>
    </row>
    <row r="2951" spans="1:6">
      <c r="A2951" s="970"/>
      <c r="B2951" s="974"/>
      <c r="C2951" s="972"/>
      <c r="D2951" s="789"/>
      <c r="E2951" s="789"/>
      <c r="F2951" s="789"/>
    </row>
    <row r="2952" spans="1:6">
      <c r="A2952" s="970"/>
      <c r="B2952" s="974"/>
      <c r="C2952" s="972"/>
      <c r="D2952" s="789"/>
      <c r="E2952" s="789"/>
      <c r="F2952" s="789"/>
    </row>
    <row r="2953" spans="1:6">
      <c r="A2953" s="970"/>
      <c r="B2953" s="974"/>
      <c r="C2953" s="972"/>
      <c r="D2953" s="789"/>
      <c r="E2953" s="789"/>
      <c r="F2953" s="789"/>
    </row>
    <row r="2954" spans="1:6">
      <c r="A2954" s="970"/>
      <c r="B2954" s="974"/>
      <c r="C2954" s="972"/>
      <c r="D2954" s="789"/>
      <c r="E2954" s="789"/>
      <c r="F2954" s="789"/>
    </row>
    <row r="2955" spans="1:6">
      <c r="A2955" s="970"/>
      <c r="B2955" s="974"/>
      <c r="C2955" s="972"/>
      <c r="D2955" s="789"/>
      <c r="E2955" s="789"/>
      <c r="F2955" s="789"/>
    </row>
    <row r="2956" spans="1:6">
      <c r="A2956" s="970"/>
      <c r="B2956" s="974"/>
      <c r="C2956" s="972"/>
      <c r="D2956" s="789"/>
      <c r="E2956" s="789"/>
      <c r="F2956" s="789"/>
    </row>
    <row r="2957" spans="1:6">
      <c r="A2957" s="970"/>
      <c r="B2957" s="974"/>
      <c r="C2957" s="972"/>
      <c r="D2957" s="789"/>
      <c r="E2957" s="789"/>
      <c r="F2957" s="789"/>
    </row>
    <row r="2958" spans="1:6">
      <c r="A2958" s="970"/>
      <c r="B2958" s="974"/>
      <c r="C2958" s="972"/>
      <c r="D2958" s="789"/>
      <c r="E2958" s="789"/>
      <c r="F2958" s="789"/>
    </row>
    <row r="2959" spans="1:6">
      <c r="A2959" s="970"/>
      <c r="B2959" s="974"/>
      <c r="C2959" s="972"/>
      <c r="D2959" s="789"/>
      <c r="E2959" s="789"/>
      <c r="F2959" s="789"/>
    </row>
    <row r="2960" spans="1:6">
      <c r="A2960" s="970"/>
      <c r="B2960" s="974"/>
      <c r="C2960" s="972"/>
      <c r="D2960" s="789"/>
      <c r="E2960" s="789"/>
      <c r="F2960" s="789"/>
    </row>
    <row r="2961" spans="1:6">
      <c r="A2961" s="970"/>
      <c r="B2961" s="974"/>
      <c r="C2961" s="972"/>
      <c r="D2961" s="789"/>
      <c r="E2961" s="789"/>
      <c r="F2961" s="789"/>
    </row>
    <row r="2962" spans="1:6">
      <c r="A2962" s="970"/>
      <c r="B2962" s="974"/>
      <c r="C2962" s="972"/>
      <c r="D2962" s="789"/>
      <c r="E2962" s="789"/>
      <c r="F2962" s="789"/>
    </row>
    <row r="2963" spans="1:6">
      <c r="A2963" s="970"/>
      <c r="B2963" s="974"/>
      <c r="C2963" s="972"/>
      <c r="D2963" s="789"/>
      <c r="E2963" s="789"/>
      <c r="F2963" s="789"/>
    </row>
    <row r="2964" spans="1:6">
      <c r="A2964" s="970"/>
      <c r="B2964" s="974"/>
      <c r="C2964" s="972"/>
      <c r="D2964" s="789"/>
      <c r="E2964" s="789"/>
      <c r="F2964" s="789"/>
    </row>
    <row r="2965" spans="1:6">
      <c r="A2965" s="970"/>
      <c r="B2965" s="974"/>
      <c r="C2965" s="972"/>
      <c r="D2965" s="789"/>
      <c r="E2965" s="789"/>
      <c r="F2965" s="789"/>
    </row>
    <row r="2966" spans="1:6">
      <c r="A2966" s="970"/>
      <c r="B2966" s="974"/>
      <c r="C2966" s="972"/>
      <c r="D2966" s="789"/>
      <c r="E2966" s="789"/>
      <c r="F2966" s="789"/>
    </row>
    <row r="2967" spans="1:6">
      <c r="A2967" s="970"/>
      <c r="B2967" s="974"/>
      <c r="C2967" s="972"/>
      <c r="D2967" s="789"/>
      <c r="E2967" s="789"/>
      <c r="F2967" s="789"/>
    </row>
    <row r="2968" spans="1:6">
      <c r="A2968" s="970"/>
      <c r="B2968" s="974"/>
      <c r="C2968" s="972"/>
      <c r="D2968" s="789"/>
      <c r="E2968" s="789"/>
      <c r="F2968" s="789"/>
    </row>
    <row r="2969" spans="1:6">
      <c r="A2969" s="970"/>
      <c r="B2969" s="974"/>
      <c r="C2969" s="972"/>
      <c r="D2969" s="789"/>
      <c r="E2969" s="789"/>
      <c r="F2969" s="789"/>
    </row>
    <row r="2970" spans="1:6">
      <c r="A2970" s="970"/>
      <c r="B2970" s="974"/>
      <c r="C2970" s="972"/>
      <c r="D2970" s="789"/>
      <c r="E2970" s="789"/>
      <c r="F2970" s="789"/>
    </row>
    <row r="2971" spans="1:6">
      <c r="A2971" s="970"/>
      <c r="B2971" s="974"/>
      <c r="C2971" s="972"/>
      <c r="D2971" s="789"/>
      <c r="E2971" s="789"/>
      <c r="F2971" s="789"/>
    </row>
    <row r="2972" spans="1:6">
      <c r="A2972" s="970"/>
      <c r="B2972" s="974"/>
      <c r="C2972" s="972"/>
      <c r="D2972" s="789"/>
      <c r="E2972" s="789"/>
      <c r="F2972" s="789"/>
    </row>
    <row r="2973" spans="1:6">
      <c r="A2973" s="970"/>
      <c r="B2973" s="974"/>
      <c r="C2973" s="972"/>
      <c r="D2973" s="789"/>
      <c r="E2973" s="789"/>
      <c r="F2973" s="789"/>
    </row>
    <row r="2974" spans="1:6">
      <c r="A2974" s="970"/>
      <c r="B2974" s="974"/>
      <c r="C2974" s="972"/>
      <c r="D2974" s="789"/>
      <c r="E2974" s="789"/>
      <c r="F2974" s="789"/>
    </row>
    <row r="2975" spans="1:6">
      <c r="A2975" s="970"/>
      <c r="B2975" s="974"/>
      <c r="C2975" s="972"/>
      <c r="D2975" s="789"/>
      <c r="E2975" s="789"/>
      <c r="F2975" s="789"/>
    </row>
    <row r="2976" spans="1:6">
      <c r="A2976" s="970"/>
      <c r="B2976" s="974"/>
      <c r="C2976" s="972"/>
      <c r="D2976" s="789"/>
      <c r="E2976" s="789"/>
      <c r="F2976" s="789"/>
    </row>
    <row r="2977" spans="1:6">
      <c r="A2977" s="970"/>
      <c r="B2977" s="974"/>
      <c r="C2977" s="972"/>
      <c r="D2977" s="789"/>
      <c r="E2977" s="789"/>
      <c r="F2977" s="789"/>
    </row>
    <row r="2978" spans="1:6">
      <c r="A2978" s="970"/>
      <c r="B2978" s="974"/>
      <c r="C2978" s="972"/>
      <c r="D2978" s="789"/>
      <c r="E2978" s="789"/>
      <c r="F2978" s="789"/>
    </row>
    <row r="2979" spans="1:6">
      <c r="A2979" s="970"/>
      <c r="B2979" s="974"/>
      <c r="C2979" s="972"/>
      <c r="D2979" s="789"/>
      <c r="E2979" s="789"/>
      <c r="F2979" s="789"/>
    </row>
    <row r="2980" spans="1:6">
      <c r="A2980" s="970"/>
      <c r="B2980" s="974"/>
      <c r="C2980" s="972"/>
      <c r="D2980" s="789"/>
      <c r="E2980" s="789"/>
      <c r="F2980" s="789"/>
    </row>
    <row r="2981" spans="1:6">
      <c r="A2981" s="970"/>
      <c r="B2981" s="974"/>
      <c r="C2981" s="972"/>
      <c r="D2981" s="789"/>
      <c r="E2981" s="789"/>
      <c r="F2981" s="789"/>
    </row>
    <row r="2982" spans="1:6">
      <c r="A2982" s="970"/>
      <c r="B2982" s="974"/>
      <c r="C2982" s="972"/>
      <c r="D2982" s="789"/>
      <c r="E2982" s="789"/>
      <c r="F2982" s="789"/>
    </row>
    <row r="2983" spans="1:6">
      <c r="A2983" s="970"/>
      <c r="B2983" s="974"/>
      <c r="C2983" s="972"/>
      <c r="D2983" s="789"/>
      <c r="E2983" s="789"/>
      <c r="F2983" s="789"/>
    </row>
    <row r="2984" spans="1:6">
      <c r="A2984" s="970"/>
      <c r="B2984" s="974"/>
      <c r="C2984" s="972"/>
      <c r="D2984" s="789"/>
      <c r="E2984" s="789"/>
      <c r="F2984" s="789"/>
    </row>
    <row r="2985" spans="1:6">
      <c r="A2985" s="970"/>
      <c r="B2985" s="974"/>
      <c r="C2985" s="972"/>
      <c r="D2985" s="789"/>
      <c r="E2985" s="789"/>
      <c r="F2985" s="789"/>
    </row>
    <row r="2986" spans="1:6">
      <c r="A2986" s="970"/>
      <c r="B2986" s="974"/>
      <c r="C2986" s="972"/>
      <c r="D2986" s="789"/>
      <c r="E2986" s="789"/>
      <c r="F2986" s="789"/>
    </row>
    <row r="2987" spans="1:6">
      <c r="A2987" s="970"/>
      <c r="B2987" s="974"/>
      <c r="C2987" s="972"/>
      <c r="D2987" s="789"/>
      <c r="E2987" s="789"/>
      <c r="F2987" s="789"/>
    </row>
    <row r="2988" spans="1:6">
      <c r="A2988" s="970"/>
      <c r="B2988" s="974"/>
      <c r="C2988" s="972"/>
      <c r="D2988" s="789"/>
      <c r="E2988" s="789"/>
      <c r="F2988" s="789"/>
    </row>
    <row r="2989" spans="1:6">
      <c r="A2989" s="970"/>
      <c r="B2989" s="974"/>
      <c r="C2989" s="972"/>
      <c r="D2989" s="789"/>
      <c r="E2989" s="789"/>
      <c r="F2989" s="789"/>
    </row>
    <row r="2990" spans="1:6">
      <c r="A2990" s="970"/>
      <c r="B2990" s="974"/>
      <c r="C2990" s="972"/>
      <c r="D2990" s="789"/>
      <c r="E2990" s="789"/>
      <c r="F2990" s="789"/>
    </row>
    <row r="2991" spans="1:6">
      <c r="A2991" s="970"/>
      <c r="B2991" s="974"/>
      <c r="C2991" s="972"/>
      <c r="D2991" s="789"/>
      <c r="E2991" s="789"/>
      <c r="F2991" s="789"/>
    </row>
    <row r="2992" spans="1:6">
      <c r="A2992" s="970"/>
      <c r="B2992" s="974"/>
      <c r="C2992" s="972"/>
      <c r="D2992" s="789"/>
      <c r="E2992" s="789"/>
      <c r="F2992" s="789"/>
    </row>
    <row r="2993" spans="1:6">
      <c r="A2993" s="970"/>
      <c r="B2993" s="974"/>
      <c r="C2993" s="972"/>
      <c r="D2993" s="789"/>
      <c r="E2993" s="789"/>
      <c r="F2993" s="789"/>
    </row>
    <row r="2994" spans="1:6">
      <c r="A2994" s="970"/>
      <c r="B2994" s="974"/>
      <c r="C2994" s="972"/>
      <c r="D2994" s="789"/>
      <c r="E2994" s="789"/>
      <c r="F2994" s="789"/>
    </row>
    <row r="2995" spans="1:6">
      <c r="A2995" s="970"/>
      <c r="B2995" s="974"/>
      <c r="C2995" s="972"/>
      <c r="D2995" s="789"/>
      <c r="E2995" s="789"/>
      <c r="F2995" s="789"/>
    </row>
    <row r="2996" spans="1:6">
      <c r="A2996" s="970"/>
      <c r="B2996" s="974"/>
      <c r="C2996" s="972"/>
      <c r="D2996" s="789"/>
      <c r="E2996" s="789"/>
      <c r="F2996" s="789"/>
    </row>
    <row r="2997" spans="1:6">
      <c r="A2997" s="970"/>
      <c r="B2997" s="974"/>
      <c r="C2997" s="972"/>
      <c r="D2997" s="789"/>
      <c r="E2997" s="789"/>
      <c r="F2997" s="789"/>
    </row>
    <row r="2998" spans="1:6">
      <c r="A2998" s="970"/>
      <c r="B2998" s="974"/>
      <c r="C2998" s="972"/>
      <c r="D2998" s="789"/>
      <c r="E2998" s="789"/>
      <c r="F2998" s="789"/>
    </row>
    <row r="2999" spans="1:6">
      <c r="A2999" s="970"/>
      <c r="B2999" s="974"/>
      <c r="C2999" s="972"/>
      <c r="D2999" s="789"/>
      <c r="E2999" s="789"/>
      <c r="F2999" s="789"/>
    </row>
    <row r="3000" spans="1:6">
      <c r="A3000" s="970"/>
      <c r="B3000" s="974"/>
      <c r="C3000" s="972"/>
      <c r="D3000" s="789"/>
      <c r="E3000" s="789"/>
      <c r="F3000" s="789"/>
    </row>
    <row r="3001" spans="1:6">
      <c r="A3001" s="970"/>
      <c r="B3001" s="974"/>
      <c r="C3001" s="972"/>
      <c r="D3001" s="789"/>
      <c r="E3001" s="789"/>
      <c r="F3001" s="789"/>
    </row>
    <row r="3002" spans="1:6">
      <c r="A3002" s="970"/>
      <c r="B3002" s="974"/>
      <c r="C3002" s="972"/>
      <c r="D3002" s="789"/>
      <c r="E3002" s="789"/>
      <c r="F3002" s="789"/>
    </row>
    <row r="3003" spans="1:6">
      <c r="A3003" s="970"/>
      <c r="B3003" s="974"/>
      <c r="C3003" s="972"/>
      <c r="D3003" s="789"/>
      <c r="E3003" s="789"/>
      <c r="F3003" s="789"/>
    </row>
    <row r="3004" spans="1:6">
      <c r="A3004" s="970"/>
      <c r="B3004" s="974"/>
      <c r="C3004" s="972"/>
      <c r="D3004" s="789"/>
      <c r="E3004" s="789"/>
      <c r="F3004" s="789"/>
    </row>
    <row r="3005" spans="1:6">
      <c r="A3005" s="970"/>
      <c r="B3005" s="974"/>
      <c r="C3005" s="972"/>
      <c r="D3005" s="789"/>
      <c r="E3005" s="789"/>
      <c r="F3005" s="789"/>
    </row>
    <row r="3006" spans="1:6">
      <c r="A3006" s="970"/>
      <c r="B3006" s="974"/>
      <c r="C3006" s="972"/>
      <c r="D3006" s="789"/>
      <c r="E3006" s="789"/>
      <c r="F3006" s="789"/>
    </row>
    <row r="3007" spans="1:6">
      <c r="A3007" s="970"/>
      <c r="B3007" s="974"/>
      <c r="C3007" s="972"/>
      <c r="D3007" s="789"/>
      <c r="E3007" s="789"/>
      <c r="F3007" s="789"/>
    </row>
    <row r="3008" spans="1:6">
      <c r="A3008" s="970"/>
      <c r="B3008" s="974"/>
      <c r="C3008" s="972"/>
      <c r="D3008" s="789"/>
      <c r="E3008" s="789"/>
      <c r="F3008" s="789"/>
    </row>
    <row r="3009" spans="1:6">
      <c r="A3009" s="970"/>
      <c r="B3009" s="974"/>
      <c r="C3009" s="972"/>
      <c r="D3009" s="789"/>
      <c r="E3009" s="789"/>
      <c r="F3009" s="789"/>
    </row>
    <row r="3010" spans="1:6">
      <c r="A3010" s="970"/>
      <c r="B3010" s="974"/>
      <c r="C3010" s="972"/>
      <c r="D3010" s="789"/>
      <c r="E3010" s="789"/>
      <c r="F3010" s="789"/>
    </row>
    <row r="3011" spans="1:6">
      <c r="A3011" s="970"/>
      <c r="B3011" s="974"/>
      <c r="C3011" s="972"/>
      <c r="D3011" s="789"/>
      <c r="E3011" s="789"/>
      <c r="F3011" s="789"/>
    </row>
    <row r="3012" spans="1:6">
      <c r="A3012" s="970"/>
      <c r="B3012" s="974"/>
      <c r="C3012" s="972"/>
      <c r="D3012" s="789"/>
      <c r="E3012" s="789"/>
      <c r="F3012" s="789"/>
    </row>
    <row r="3013" spans="1:6">
      <c r="A3013" s="970"/>
      <c r="B3013" s="974"/>
      <c r="C3013" s="972"/>
      <c r="D3013" s="789"/>
      <c r="E3013" s="789"/>
      <c r="F3013" s="789"/>
    </row>
    <row r="3014" spans="1:6">
      <c r="A3014" s="970"/>
      <c r="B3014" s="974"/>
      <c r="C3014" s="972"/>
      <c r="D3014" s="789"/>
      <c r="E3014" s="789"/>
      <c r="F3014" s="789"/>
    </row>
    <row r="3015" spans="1:6">
      <c r="A3015" s="970"/>
      <c r="B3015" s="974"/>
      <c r="C3015" s="972"/>
      <c r="D3015" s="789"/>
      <c r="E3015" s="789"/>
      <c r="F3015" s="789"/>
    </row>
    <row r="3016" spans="1:6">
      <c r="A3016" s="970"/>
      <c r="B3016" s="974"/>
      <c r="C3016" s="972"/>
      <c r="D3016" s="789"/>
      <c r="E3016" s="789"/>
      <c r="F3016" s="789"/>
    </row>
    <row r="3017" spans="1:6">
      <c r="A3017" s="970"/>
      <c r="B3017" s="974"/>
      <c r="C3017" s="972"/>
      <c r="D3017" s="789"/>
      <c r="E3017" s="789"/>
      <c r="F3017" s="789"/>
    </row>
    <row r="3018" spans="1:6">
      <c r="A3018" s="970"/>
      <c r="B3018" s="974"/>
      <c r="C3018" s="972"/>
      <c r="D3018" s="789"/>
      <c r="E3018" s="789"/>
      <c r="F3018" s="789"/>
    </row>
    <row r="3019" spans="1:6">
      <c r="A3019" s="970"/>
      <c r="B3019" s="974"/>
      <c r="C3019" s="972"/>
      <c r="D3019" s="789"/>
      <c r="E3019" s="789"/>
      <c r="F3019" s="789"/>
    </row>
    <row r="3020" spans="1:6">
      <c r="A3020" s="970"/>
      <c r="B3020" s="974"/>
      <c r="C3020" s="972"/>
      <c r="D3020" s="789"/>
      <c r="E3020" s="789"/>
      <c r="F3020" s="789"/>
    </row>
    <row r="3021" spans="1:6">
      <c r="A3021" s="970"/>
      <c r="B3021" s="974"/>
      <c r="C3021" s="972"/>
      <c r="D3021" s="789"/>
      <c r="E3021" s="789"/>
      <c r="F3021" s="789"/>
    </row>
    <row r="3022" spans="1:6">
      <c r="A3022" s="970"/>
      <c r="B3022" s="974"/>
      <c r="C3022" s="972"/>
      <c r="D3022" s="789"/>
      <c r="E3022" s="789"/>
      <c r="F3022" s="789"/>
    </row>
    <row r="3023" spans="1:6">
      <c r="A3023" s="970"/>
      <c r="B3023" s="974"/>
      <c r="C3023" s="972"/>
      <c r="D3023" s="789"/>
      <c r="E3023" s="789"/>
      <c r="F3023" s="789"/>
    </row>
    <row r="3024" spans="1:6">
      <c r="A3024" s="970"/>
      <c r="B3024" s="974"/>
      <c r="C3024" s="972"/>
      <c r="D3024" s="789"/>
      <c r="E3024" s="789"/>
      <c r="F3024" s="789"/>
    </row>
    <row r="3025" spans="1:6">
      <c r="A3025" s="970"/>
      <c r="B3025" s="974"/>
      <c r="C3025" s="972"/>
      <c r="D3025" s="789"/>
      <c r="E3025" s="789"/>
      <c r="F3025" s="789"/>
    </row>
    <row r="3026" spans="1:6">
      <c r="A3026" s="970"/>
      <c r="B3026" s="974"/>
      <c r="C3026" s="972"/>
      <c r="D3026" s="789"/>
      <c r="E3026" s="789"/>
      <c r="F3026" s="789"/>
    </row>
    <row r="3027" spans="1:6">
      <c r="A3027" s="970"/>
      <c r="B3027" s="974"/>
      <c r="C3027" s="972"/>
      <c r="D3027" s="789"/>
      <c r="E3027" s="789"/>
      <c r="F3027" s="789"/>
    </row>
    <row r="3028" spans="1:6">
      <c r="A3028" s="970"/>
      <c r="B3028" s="974"/>
      <c r="C3028" s="972"/>
      <c r="D3028" s="789"/>
      <c r="E3028" s="789"/>
      <c r="F3028" s="789"/>
    </row>
    <row r="3029" spans="1:6">
      <c r="A3029" s="970"/>
      <c r="B3029" s="974"/>
      <c r="C3029" s="972"/>
      <c r="D3029" s="789"/>
      <c r="E3029" s="789"/>
      <c r="F3029" s="789"/>
    </row>
    <row r="3030" spans="1:6">
      <c r="A3030" s="970"/>
      <c r="B3030" s="974"/>
      <c r="C3030" s="972"/>
      <c r="D3030" s="789"/>
      <c r="E3030" s="789"/>
      <c r="F3030" s="789"/>
    </row>
    <row r="3031" spans="1:6">
      <c r="A3031" s="970"/>
      <c r="B3031" s="974"/>
      <c r="C3031" s="972"/>
      <c r="D3031" s="789"/>
      <c r="E3031" s="789"/>
      <c r="F3031" s="789"/>
    </row>
    <row r="3032" spans="1:6">
      <c r="A3032" s="970"/>
      <c r="B3032" s="974"/>
      <c r="C3032" s="972"/>
      <c r="D3032" s="789"/>
      <c r="E3032" s="789"/>
      <c r="F3032" s="789"/>
    </row>
    <row r="3033" spans="1:6">
      <c r="A3033" s="970"/>
      <c r="B3033" s="974"/>
      <c r="C3033" s="972"/>
      <c r="D3033" s="789"/>
      <c r="E3033" s="789"/>
      <c r="F3033" s="789"/>
    </row>
    <row r="3034" spans="1:6">
      <c r="A3034" s="970"/>
      <c r="B3034" s="974"/>
      <c r="C3034" s="972"/>
      <c r="D3034" s="789"/>
      <c r="E3034" s="789"/>
      <c r="F3034" s="789"/>
    </row>
    <row r="3035" spans="1:6">
      <c r="A3035" s="970"/>
      <c r="B3035" s="974"/>
      <c r="C3035" s="972"/>
      <c r="D3035" s="789"/>
      <c r="E3035" s="789"/>
      <c r="F3035" s="789"/>
    </row>
    <row r="3036" spans="1:6">
      <c r="A3036" s="970"/>
      <c r="B3036" s="974"/>
      <c r="C3036" s="972"/>
      <c r="D3036" s="789"/>
      <c r="E3036" s="789"/>
      <c r="F3036" s="789"/>
    </row>
    <row r="3037" spans="1:6">
      <c r="A3037" s="970"/>
      <c r="B3037" s="974"/>
      <c r="C3037" s="972"/>
      <c r="D3037" s="789"/>
      <c r="E3037" s="789"/>
      <c r="F3037" s="789"/>
    </row>
    <row r="3038" spans="1:6">
      <c r="A3038" s="970"/>
      <c r="B3038" s="974"/>
      <c r="C3038" s="972"/>
      <c r="D3038" s="789"/>
      <c r="E3038" s="789"/>
      <c r="F3038" s="789"/>
    </row>
    <row r="3039" spans="1:6">
      <c r="A3039" s="970"/>
      <c r="B3039" s="974"/>
      <c r="C3039" s="972"/>
      <c r="D3039" s="789"/>
      <c r="E3039" s="789"/>
      <c r="F3039" s="789"/>
    </row>
    <row r="3040" spans="1:6">
      <c r="A3040" s="970"/>
      <c r="B3040" s="974"/>
      <c r="C3040" s="972"/>
      <c r="D3040" s="789"/>
      <c r="E3040" s="789"/>
      <c r="F3040" s="789"/>
    </row>
    <row r="3041" spans="1:6">
      <c r="A3041" s="970"/>
      <c r="B3041" s="974"/>
      <c r="C3041" s="972"/>
      <c r="D3041" s="789"/>
      <c r="E3041" s="789"/>
      <c r="F3041" s="789"/>
    </row>
    <row r="3042" spans="1:6">
      <c r="A3042" s="970"/>
      <c r="B3042" s="974"/>
      <c r="C3042" s="972"/>
      <c r="D3042" s="789"/>
      <c r="E3042" s="789"/>
      <c r="F3042" s="789"/>
    </row>
    <row r="3043" spans="1:6">
      <c r="A3043" s="970"/>
      <c r="B3043" s="974"/>
      <c r="C3043" s="972"/>
      <c r="D3043" s="789"/>
      <c r="E3043" s="789"/>
      <c r="F3043" s="789"/>
    </row>
    <row r="3044" spans="1:6">
      <c r="A3044" s="970"/>
      <c r="B3044" s="974"/>
      <c r="C3044" s="972"/>
      <c r="D3044" s="789"/>
      <c r="E3044" s="789"/>
      <c r="F3044" s="789"/>
    </row>
    <row r="3045" spans="1:6">
      <c r="A3045" s="970"/>
      <c r="B3045" s="974"/>
      <c r="C3045" s="972"/>
      <c r="D3045" s="789"/>
      <c r="E3045" s="789"/>
      <c r="F3045" s="789"/>
    </row>
    <row r="3046" spans="1:6">
      <c r="A3046" s="970"/>
      <c r="B3046" s="974"/>
      <c r="C3046" s="972"/>
      <c r="D3046" s="789"/>
      <c r="E3046" s="789"/>
      <c r="F3046" s="789"/>
    </row>
    <row r="3047" spans="1:6">
      <c r="A3047" s="970"/>
      <c r="B3047" s="974"/>
      <c r="C3047" s="972"/>
      <c r="D3047" s="789"/>
      <c r="E3047" s="789"/>
      <c r="F3047" s="789"/>
    </row>
    <row r="3048" spans="1:6">
      <c r="A3048" s="970"/>
      <c r="B3048" s="974"/>
      <c r="C3048" s="972"/>
      <c r="D3048" s="789"/>
      <c r="E3048" s="789"/>
      <c r="F3048" s="789"/>
    </row>
    <row r="3049" spans="1:6">
      <c r="A3049" s="970"/>
      <c r="B3049" s="974"/>
      <c r="C3049" s="972"/>
      <c r="D3049" s="789"/>
      <c r="E3049" s="789"/>
      <c r="F3049" s="789"/>
    </row>
    <row r="3050" spans="1:6">
      <c r="A3050" s="970"/>
      <c r="B3050" s="974"/>
      <c r="C3050" s="972"/>
      <c r="D3050" s="789"/>
      <c r="E3050" s="789"/>
      <c r="F3050" s="789"/>
    </row>
    <row r="3051" spans="1:6">
      <c r="A3051" s="970"/>
      <c r="B3051" s="974"/>
      <c r="C3051" s="972"/>
      <c r="D3051" s="789"/>
      <c r="E3051" s="789"/>
      <c r="F3051" s="789"/>
    </row>
    <row r="3052" spans="1:6">
      <c r="A3052" s="970"/>
      <c r="B3052" s="974"/>
      <c r="C3052" s="972"/>
      <c r="D3052" s="789"/>
      <c r="E3052" s="789"/>
      <c r="F3052" s="789"/>
    </row>
    <row r="3053" spans="1:6">
      <c r="A3053" s="970"/>
      <c r="B3053" s="974"/>
      <c r="C3053" s="972"/>
      <c r="D3053" s="789"/>
      <c r="E3053" s="789"/>
      <c r="F3053" s="789"/>
    </row>
    <row r="3054" spans="1:6">
      <c r="A3054" s="970"/>
      <c r="B3054" s="974"/>
      <c r="C3054" s="972"/>
      <c r="D3054" s="789"/>
      <c r="E3054" s="789"/>
      <c r="F3054" s="789"/>
    </row>
    <row r="3055" spans="1:6">
      <c r="A3055" s="970"/>
      <c r="B3055" s="974"/>
      <c r="C3055" s="972"/>
      <c r="D3055" s="789"/>
      <c r="E3055" s="789"/>
      <c r="F3055" s="789"/>
    </row>
    <row r="3056" spans="1:6">
      <c r="A3056" s="970"/>
      <c r="B3056" s="974"/>
      <c r="C3056" s="972"/>
      <c r="D3056" s="789"/>
      <c r="E3056" s="789"/>
      <c r="F3056" s="789"/>
    </row>
    <row r="3057" spans="1:6">
      <c r="A3057" s="970"/>
      <c r="B3057" s="974"/>
      <c r="C3057" s="972"/>
      <c r="D3057" s="789"/>
      <c r="E3057" s="789"/>
      <c r="F3057" s="789"/>
    </row>
    <row r="3058" spans="1:6">
      <c r="A3058" s="970"/>
      <c r="B3058" s="974"/>
      <c r="C3058" s="972"/>
      <c r="D3058" s="789"/>
      <c r="E3058" s="789"/>
      <c r="F3058" s="789"/>
    </row>
    <row r="3059" spans="1:6">
      <c r="A3059" s="970"/>
      <c r="B3059" s="974"/>
      <c r="C3059" s="972"/>
      <c r="D3059" s="789"/>
      <c r="E3059" s="789"/>
      <c r="F3059" s="789"/>
    </row>
    <row r="3060" spans="1:6">
      <c r="A3060" s="970"/>
      <c r="B3060" s="974"/>
      <c r="C3060" s="972"/>
      <c r="D3060" s="789"/>
      <c r="E3060" s="789"/>
      <c r="F3060" s="789"/>
    </row>
    <row r="3061" spans="1:6">
      <c r="A3061" s="970"/>
      <c r="B3061" s="974"/>
      <c r="C3061" s="972"/>
      <c r="D3061" s="789"/>
      <c r="E3061" s="789"/>
      <c r="F3061" s="789"/>
    </row>
    <row r="3062" spans="1:6">
      <c r="A3062" s="970"/>
      <c r="B3062" s="974"/>
      <c r="C3062" s="972"/>
      <c r="D3062" s="789"/>
      <c r="E3062" s="789"/>
      <c r="F3062" s="789"/>
    </row>
    <row r="3063" spans="1:6">
      <c r="A3063" s="970"/>
      <c r="B3063" s="974"/>
      <c r="C3063" s="972"/>
      <c r="D3063" s="789"/>
      <c r="E3063" s="789"/>
      <c r="F3063" s="789"/>
    </row>
    <row r="3064" spans="1:6">
      <c r="A3064" s="970"/>
      <c r="B3064" s="974"/>
      <c r="C3064" s="972"/>
      <c r="D3064" s="789"/>
      <c r="E3064" s="789"/>
      <c r="F3064" s="789"/>
    </row>
    <row r="3065" spans="1:6">
      <c r="A3065" s="970"/>
      <c r="B3065" s="974"/>
      <c r="C3065" s="972"/>
      <c r="D3065" s="789"/>
      <c r="E3065" s="789"/>
      <c r="F3065" s="789"/>
    </row>
    <row r="3066" spans="1:6">
      <c r="A3066" s="970"/>
      <c r="B3066" s="974"/>
      <c r="C3066" s="972"/>
      <c r="D3066" s="789"/>
      <c r="E3066" s="789"/>
      <c r="F3066" s="789"/>
    </row>
    <row r="3067" spans="1:6">
      <c r="A3067" s="970"/>
      <c r="B3067" s="974"/>
      <c r="C3067" s="972"/>
      <c r="D3067" s="789"/>
      <c r="E3067" s="789"/>
      <c r="F3067" s="789"/>
    </row>
    <row r="3068" spans="1:6">
      <c r="A3068" s="970"/>
      <c r="B3068" s="974"/>
      <c r="C3068" s="972"/>
      <c r="D3068" s="789"/>
      <c r="E3068" s="789"/>
      <c r="F3068" s="789"/>
    </row>
    <row r="3069" spans="1:6">
      <c r="A3069" s="970"/>
      <c r="B3069" s="974"/>
      <c r="C3069" s="972"/>
      <c r="D3069" s="789"/>
      <c r="E3069" s="789"/>
      <c r="F3069" s="789"/>
    </row>
    <row r="3070" spans="1:6">
      <c r="A3070" s="970"/>
      <c r="B3070" s="974"/>
      <c r="C3070" s="972"/>
      <c r="D3070" s="789"/>
      <c r="E3070" s="789"/>
      <c r="F3070" s="789"/>
    </row>
    <row r="3071" spans="1:6">
      <c r="A3071" s="970"/>
      <c r="B3071" s="974"/>
      <c r="C3071" s="972"/>
      <c r="D3071" s="789"/>
      <c r="E3071" s="789"/>
      <c r="F3071" s="789"/>
    </row>
    <row r="3072" spans="1:6">
      <c r="A3072" s="970"/>
      <c r="B3072" s="974"/>
      <c r="C3072" s="972"/>
      <c r="D3072" s="789"/>
      <c r="E3072" s="789"/>
      <c r="F3072" s="789"/>
    </row>
    <row r="3073" spans="1:6">
      <c r="A3073" s="970"/>
      <c r="B3073" s="974"/>
      <c r="C3073" s="972"/>
      <c r="D3073" s="789"/>
      <c r="E3073" s="789"/>
      <c r="F3073" s="789"/>
    </row>
    <row r="3074" spans="1:6">
      <c r="A3074" s="970"/>
      <c r="B3074" s="974"/>
      <c r="C3074" s="972"/>
      <c r="D3074" s="789"/>
      <c r="E3074" s="789"/>
      <c r="F3074" s="789"/>
    </row>
    <row r="3075" spans="1:6">
      <c r="A3075" s="970"/>
      <c r="B3075" s="974"/>
      <c r="C3075" s="972"/>
      <c r="D3075" s="789"/>
      <c r="E3075" s="789"/>
      <c r="F3075" s="789"/>
    </row>
    <row r="3076" spans="1:6">
      <c r="A3076" s="970"/>
      <c r="B3076" s="974"/>
      <c r="C3076" s="972"/>
      <c r="D3076" s="789"/>
      <c r="E3076" s="789"/>
      <c r="F3076" s="789"/>
    </row>
    <row r="3077" spans="1:6">
      <c r="A3077" s="970"/>
      <c r="B3077" s="974"/>
      <c r="C3077" s="972"/>
      <c r="D3077" s="789"/>
      <c r="E3077" s="789"/>
      <c r="F3077" s="789"/>
    </row>
    <row r="3078" spans="1:6">
      <c r="A3078" s="970"/>
      <c r="B3078" s="974"/>
      <c r="C3078" s="972"/>
      <c r="D3078" s="789"/>
      <c r="E3078" s="789"/>
      <c r="F3078" s="789"/>
    </row>
    <row r="3079" spans="1:6">
      <c r="A3079" s="970"/>
      <c r="B3079" s="974"/>
      <c r="C3079" s="972"/>
      <c r="D3079" s="789"/>
      <c r="E3079" s="789"/>
      <c r="F3079" s="789"/>
    </row>
    <row r="3080" spans="1:6">
      <c r="A3080" s="970"/>
      <c r="B3080" s="974"/>
      <c r="C3080" s="972"/>
      <c r="D3080" s="789"/>
      <c r="E3080" s="789"/>
      <c r="F3080" s="789"/>
    </row>
    <row r="3081" spans="1:6">
      <c r="A3081" s="970"/>
      <c r="B3081" s="974"/>
      <c r="C3081" s="972"/>
      <c r="D3081" s="789"/>
      <c r="E3081" s="789"/>
      <c r="F3081" s="789"/>
    </row>
    <row r="3082" spans="1:6">
      <c r="A3082" s="970"/>
      <c r="B3082" s="974"/>
      <c r="C3082" s="972"/>
      <c r="D3082" s="789"/>
      <c r="E3082" s="789"/>
      <c r="F3082" s="789"/>
    </row>
    <row r="3083" spans="1:6">
      <c r="A3083" s="970"/>
      <c r="B3083" s="974"/>
      <c r="C3083" s="972"/>
      <c r="D3083" s="789"/>
      <c r="E3083" s="789"/>
      <c r="F3083" s="789"/>
    </row>
    <row r="3084" spans="1:6">
      <c r="A3084" s="970"/>
      <c r="B3084" s="974"/>
      <c r="C3084" s="972"/>
      <c r="D3084" s="789"/>
      <c r="E3084" s="789"/>
      <c r="F3084" s="789"/>
    </row>
    <row r="3085" spans="1:6">
      <c r="A3085" s="970"/>
      <c r="B3085" s="974"/>
      <c r="C3085" s="972"/>
      <c r="D3085" s="789"/>
      <c r="E3085" s="789"/>
      <c r="F3085" s="789"/>
    </row>
    <row r="3086" spans="1:6">
      <c r="A3086" s="970"/>
      <c r="B3086" s="974"/>
      <c r="C3086" s="972"/>
      <c r="D3086" s="789"/>
      <c r="E3086" s="789"/>
      <c r="F3086" s="789"/>
    </row>
    <row r="3087" spans="1:6">
      <c r="A3087" s="970"/>
      <c r="B3087" s="974"/>
      <c r="C3087" s="972"/>
      <c r="D3087" s="789"/>
      <c r="E3087" s="789"/>
      <c r="F3087" s="789"/>
    </row>
    <row r="3088" spans="1:6">
      <c r="A3088" s="970"/>
      <c r="B3088" s="974"/>
      <c r="C3088" s="972"/>
      <c r="D3088" s="789"/>
      <c r="E3088" s="789"/>
      <c r="F3088" s="789"/>
    </row>
    <row r="3089" spans="1:6">
      <c r="A3089" s="970"/>
      <c r="B3089" s="974"/>
      <c r="C3089" s="972"/>
      <c r="D3089" s="789"/>
      <c r="E3089" s="789"/>
      <c r="F3089" s="789"/>
    </row>
    <row r="3090" spans="1:6">
      <c r="A3090" s="970"/>
      <c r="B3090" s="974"/>
      <c r="C3090" s="972"/>
      <c r="D3090" s="789"/>
      <c r="E3090" s="789"/>
      <c r="F3090" s="789"/>
    </row>
    <row r="3091" spans="1:6">
      <c r="A3091" s="970"/>
      <c r="B3091" s="974"/>
      <c r="C3091" s="972"/>
      <c r="D3091" s="789"/>
      <c r="E3091" s="789"/>
      <c r="F3091" s="789"/>
    </row>
    <row r="3092" spans="1:6">
      <c r="A3092" s="970"/>
      <c r="B3092" s="974"/>
      <c r="C3092" s="972"/>
      <c r="D3092" s="789"/>
      <c r="E3092" s="789"/>
      <c r="F3092" s="789"/>
    </row>
    <row r="3093" spans="1:6">
      <c r="A3093" s="970"/>
      <c r="B3093" s="974"/>
      <c r="C3093" s="972"/>
      <c r="D3093" s="789"/>
      <c r="E3093" s="789"/>
      <c r="F3093" s="789"/>
    </row>
    <row r="3094" spans="1:6">
      <c r="A3094" s="970"/>
      <c r="B3094" s="974"/>
      <c r="C3094" s="972"/>
      <c r="D3094" s="789"/>
      <c r="E3094" s="789"/>
      <c r="F3094" s="789"/>
    </row>
    <row r="3095" spans="1:6">
      <c r="A3095" s="970"/>
      <c r="B3095" s="974"/>
      <c r="C3095" s="972"/>
      <c r="D3095" s="789"/>
      <c r="E3095" s="789"/>
      <c r="F3095" s="789"/>
    </row>
    <row r="3096" spans="1:6">
      <c r="A3096" s="970"/>
      <c r="B3096" s="974"/>
      <c r="C3096" s="972"/>
      <c r="D3096" s="789"/>
      <c r="E3096" s="789"/>
      <c r="F3096" s="789"/>
    </row>
    <row r="3097" spans="1:6">
      <c r="A3097" s="970"/>
      <c r="B3097" s="974"/>
      <c r="C3097" s="972"/>
      <c r="D3097" s="789"/>
      <c r="E3097" s="789"/>
      <c r="F3097" s="789"/>
    </row>
    <row r="3098" spans="1:6">
      <c r="A3098" s="970"/>
      <c r="B3098" s="974"/>
      <c r="C3098" s="972"/>
      <c r="D3098" s="789"/>
      <c r="E3098" s="789"/>
      <c r="F3098" s="789"/>
    </row>
    <row r="3099" spans="1:6">
      <c r="A3099" s="970"/>
      <c r="B3099" s="974"/>
      <c r="C3099" s="972"/>
      <c r="D3099" s="789"/>
      <c r="E3099" s="789"/>
      <c r="F3099" s="789"/>
    </row>
    <row r="3100" spans="1:6">
      <c r="A3100" s="970"/>
      <c r="B3100" s="974"/>
      <c r="C3100" s="972"/>
      <c r="D3100" s="789"/>
      <c r="E3100" s="789"/>
      <c r="F3100" s="789"/>
    </row>
    <row r="3101" spans="1:6">
      <c r="A3101" s="970"/>
      <c r="B3101" s="974"/>
      <c r="C3101" s="972"/>
      <c r="D3101" s="789"/>
      <c r="E3101" s="789"/>
      <c r="F3101" s="789"/>
    </row>
    <row r="3102" spans="1:6">
      <c r="A3102" s="970"/>
      <c r="B3102" s="974"/>
      <c r="C3102" s="972"/>
      <c r="D3102" s="789"/>
      <c r="E3102" s="789"/>
      <c r="F3102" s="789"/>
    </row>
    <row r="3103" spans="1:6">
      <c r="A3103" s="970"/>
      <c r="B3103" s="974"/>
      <c r="C3103" s="972"/>
      <c r="D3103" s="789"/>
      <c r="E3103" s="789"/>
      <c r="F3103" s="789"/>
    </row>
    <row r="3104" spans="1:6">
      <c r="A3104" s="970"/>
      <c r="B3104" s="974"/>
      <c r="C3104" s="972"/>
      <c r="D3104" s="789"/>
      <c r="E3104" s="789"/>
      <c r="F3104" s="789"/>
    </row>
    <row r="3105" spans="1:6">
      <c r="A3105" s="970"/>
      <c r="B3105" s="974"/>
      <c r="C3105" s="972"/>
      <c r="D3105" s="789"/>
      <c r="E3105" s="789"/>
      <c r="F3105" s="789"/>
    </row>
    <row r="3106" spans="1:6">
      <c r="A3106" s="970"/>
      <c r="B3106" s="974"/>
      <c r="C3106" s="972"/>
      <c r="D3106" s="789"/>
      <c r="E3106" s="789"/>
      <c r="F3106" s="789"/>
    </row>
    <row r="3107" spans="1:6">
      <c r="A3107" s="970"/>
      <c r="B3107" s="974"/>
      <c r="C3107" s="972"/>
      <c r="D3107" s="789"/>
      <c r="E3107" s="789"/>
      <c r="F3107" s="789"/>
    </row>
    <row r="3108" spans="1:6">
      <c r="A3108" s="970"/>
      <c r="B3108" s="974"/>
      <c r="C3108" s="972"/>
      <c r="D3108" s="789"/>
      <c r="E3108" s="789"/>
      <c r="F3108" s="789"/>
    </row>
    <row r="3109" spans="1:6">
      <c r="A3109" s="970"/>
      <c r="B3109" s="974"/>
      <c r="C3109" s="972"/>
      <c r="D3109" s="789"/>
      <c r="E3109" s="789"/>
      <c r="F3109" s="789"/>
    </row>
    <row r="3110" spans="1:6">
      <c r="A3110" s="970"/>
      <c r="B3110" s="974"/>
      <c r="C3110" s="972"/>
      <c r="D3110" s="789"/>
      <c r="E3110" s="789"/>
      <c r="F3110" s="789"/>
    </row>
    <row r="3111" spans="1:6">
      <c r="A3111" s="970"/>
      <c r="B3111" s="974"/>
      <c r="C3111" s="972"/>
      <c r="D3111" s="789"/>
      <c r="E3111" s="789"/>
      <c r="F3111" s="789"/>
    </row>
    <row r="3112" spans="1:6">
      <c r="A3112" s="970"/>
      <c r="B3112" s="974"/>
      <c r="C3112" s="972"/>
      <c r="D3112" s="789"/>
      <c r="E3112" s="789"/>
      <c r="F3112" s="789"/>
    </row>
    <row r="3113" spans="1:6">
      <c r="A3113" s="970"/>
      <c r="B3113" s="974"/>
      <c r="C3113" s="972"/>
      <c r="D3113" s="789"/>
      <c r="E3113" s="789"/>
      <c r="F3113" s="789"/>
    </row>
    <row r="3114" spans="1:6">
      <c r="A3114" s="970"/>
      <c r="B3114" s="974"/>
      <c r="C3114" s="972"/>
      <c r="D3114" s="789"/>
      <c r="E3114" s="789"/>
      <c r="F3114" s="789"/>
    </row>
    <row r="3115" spans="1:6">
      <c r="A3115" s="970"/>
      <c r="B3115" s="974"/>
      <c r="C3115" s="972"/>
      <c r="D3115" s="789"/>
      <c r="E3115" s="789"/>
      <c r="F3115" s="789"/>
    </row>
    <row r="3116" spans="1:6">
      <c r="A3116" s="970"/>
      <c r="B3116" s="974"/>
      <c r="C3116" s="972"/>
      <c r="D3116" s="789"/>
      <c r="E3116" s="789"/>
      <c r="F3116" s="789"/>
    </row>
    <row r="3117" spans="1:6">
      <c r="A3117" s="970"/>
      <c r="B3117" s="974"/>
      <c r="C3117" s="972"/>
      <c r="D3117" s="789"/>
      <c r="E3117" s="789"/>
      <c r="F3117" s="789"/>
    </row>
    <row r="3118" spans="1:6">
      <c r="A3118" s="970"/>
      <c r="B3118" s="974"/>
      <c r="C3118" s="972"/>
      <c r="D3118" s="789"/>
      <c r="E3118" s="789"/>
      <c r="F3118" s="789"/>
    </row>
    <row r="3119" spans="1:6">
      <c r="A3119" s="970"/>
      <c r="B3119" s="974"/>
      <c r="C3119" s="972"/>
      <c r="D3119" s="789"/>
      <c r="E3119" s="789"/>
      <c r="F3119" s="789"/>
    </row>
    <row r="3120" spans="1:6">
      <c r="A3120" s="970"/>
      <c r="B3120" s="974"/>
      <c r="C3120" s="972"/>
      <c r="D3120" s="789"/>
      <c r="E3120" s="789"/>
      <c r="F3120" s="789"/>
    </row>
    <row r="3121" spans="1:6">
      <c r="A3121" s="970"/>
      <c r="B3121" s="974"/>
      <c r="C3121" s="972"/>
      <c r="D3121" s="789"/>
      <c r="E3121" s="789"/>
      <c r="F3121" s="789"/>
    </row>
    <row r="3122" spans="1:6">
      <c r="A3122" s="970"/>
      <c r="B3122" s="974"/>
      <c r="C3122" s="972"/>
      <c r="D3122" s="789"/>
      <c r="E3122" s="789"/>
      <c r="F3122" s="789"/>
    </row>
    <row r="3123" spans="1:6">
      <c r="A3123" s="970"/>
      <c r="B3123" s="974"/>
      <c r="C3123" s="972"/>
      <c r="D3123" s="789"/>
      <c r="E3123" s="789"/>
      <c r="F3123" s="789"/>
    </row>
    <row r="3124" spans="1:6">
      <c r="A3124" s="970"/>
      <c r="B3124" s="974"/>
      <c r="C3124" s="972"/>
      <c r="D3124" s="789"/>
      <c r="E3124" s="789"/>
      <c r="F3124" s="789"/>
    </row>
    <row r="3125" spans="1:6">
      <c r="A3125" s="970"/>
      <c r="B3125" s="974"/>
      <c r="C3125" s="972"/>
      <c r="D3125" s="789"/>
      <c r="E3125" s="789"/>
      <c r="F3125" s="789"/>
    </row>
    <row r="3126" spans="1:6">
      <c r="A3126" s="970"/>
      <c r="B3126" s="974"/>
      <c r="C3126" s="972"/>
      <c r="D3126" s="789"/>
      <c r="E3126" s="789"/>
      <c r="F3126" s="789"/>
    </row>
    <row r="3127" spans="1:6">
      <c r="A3127" s="970"/>
      <c r="B3127" s="974"/>
      <c r="C3127" s="972"/>
      <c r="D3127" s="789"/>
      <c r="E3127" s="789"/>
      <c r="F3127" s="789"/>
    </row>
    <row r="3128" spans="1:6">
      <c r="A3128" s="970"/>
      <c r="B3128" s="974"/>
      <c r="C3128" s="972"/>
      <c r="D3128" s="789"/>
      <c r="E3128" s="789"/>
      <c r="F3128" s="789"/>
    </row>
    <row r="3129" spans="1:6">
      <c r="A3129" s="970"/>
      <c r="B3129" s="974"/>
      <c r="C3129" s="972"/>
      <c r="D3129" s="789"/>
      <c r="E3129" s="789"/>
      <c r="F3129" s="789"/>
    </row>
    <row r="3130" spans="1:6">
      <c r="A3130" s="970"/>
      <c r="B3130" s="974"/>
      <c r="C3130" s="972"/>
      <c r="D3130" s="789"/>
      <c r="E3130" s="789"/>
      <c r="F3130" s="789"/>
    </row>
    <row r="3131" spans="1:6">
      <c r="A3131" s="970"/>
      <c r="B3131" s="974"/>
      <c r="C3131" s="972"/>
      <c r="D3131" s="789"/>
      <c r="E3131" s="789"/>
      <c r="F3131" s="789"/>
    </row>
    <row r="3132" spans="1:6">
      <c r="A3132" s="970"/>
      <c r="B3132" s="974"/>
      <c r="C3132" s="972"/>
      <c r="D3132" s="789"/>
      <c r="E3132" s="789"/>
      <c r="F3132" s="789"/>
    </row>
    <row r="3133" spans="1:6">
      <c r="A3133" s="970"/>
      <c r="B3133" s="974"/>
      <c r="C3133" s="972"/>
      <c r="D3133" s="789"/>
      <c r="E3133" s="789"/>
      <c r="F3133" s="789"/>
    </row>
    <row r="3134" spans="1:6">
      <c r="A3134" s="970"/>
      <c r="B3134" s="974"/>
      <c r="C3134" s="972"/>
      <c r="D3134" s="789"/>
      <c r="E3134" s="789"/>
      <c r="F3134" s="789"/>
    </row>
    <row r="3135" spans="1:6">
      <c r="A3135" s="970"/>
      <c r="B3135" s="974"/>
      <c r="C3135" s="972"/>
      <c r="D3135" s="789"/>
      <c r="E3135" s="789"/>
      <c r="F3135" s="789"/>
    </row>
    <row r="3136" spans="1:6">
      <c r="A3136" s="970"/>
      <c r="B3136" s="974"/>
      <c r="C3136" s="972"/>
      <c r="D3136" s="789"/>
      <c r="E3136" s="789"/>
      <c r="F3136" s="789"/>
    </row>
    <row r="3137" spans="1:6">
      <c r="A3137" s="970"/>
      <c r="B3137" s="974"/>
      <c r="C3137" s="972"/>
      <c r="D3137" s="789"/>
      <c r="E3137" s="789"/>
      <c r="F3137" s="789"/>
    </row>
    <row r="3138" spans="1:6">
      <c r="A3138" s="970"/>
      <c r="B3138" s="974"/>
      <c r="C3138" s="972"/>
      <c r="D3138" s="789"/>
      <c r="E3138" s="789"/>
      <c r="F3138" s="789"/>
    </row>
    <row r="3139" spans="1:6">
      <c r="A3139" s="970"/>
      <c r="B3139" s="974"/>
      <c r="C3139" s="972"/>
      <c r="D3139" s="789"/>
      <c r="E3139" s="789"/>
      <c r="F3139" s="789"/>
    </row>
    <row r="3140" spans="1:6">
      <c r="A3140" s="970"/>
      <c r="B3140" s="974"/>
      <c r="C3140" s="972"/>
      <c r="D3140" s="789"/>
      <c r="E3140" s="789"/>
      <c r="F3140" s="789"/>
    </row>
    <row r="3141" spans="1:6">
      <c r="A3141" s="970"/>
      <c r="B3141" s="974"/>
      <c r="C3141" s="972"/>
      <c r="D3141" s="789"/>
      <c r="E3141" s="789"/>
      <c r="F3141" s="789"/>
    </row>
    <row r="3142" spans="1:6">
      <c r="A3142" s="970"/>
      <c r="B3142" s="974"/>
      <c r="C3142" s="972"/>
      <c r="D3142" s="789"/>
      <c r="E3142" s="789"/>
      <c r="F3142" s="789"/>
    </row>
    <row r="3143" spans="1:6">
      <c r="A3143" s="970"/>
      <c r="B3143" s="974"/>
      <c r="C3143" s="972"/>
      <c r="D3143" s="789"/>
      <c r="E3143" s="789"/>
      <c r="F3143" s="789"/>
    </row>
    <row r="3144" spans="1:6">
      <c r="A3144" s="970"/>
      <c r="B3144" s="974"/>
      <c r="C3144" s="972"/>
      <c r="D3144" s="789"/>
      <c r="E3144" s="789"/>
      <c r="F3144" s="789"/>
    </row>
    <row r="3145" spans="1:6">
      <c r="A3145" s="970"/>
      <c r="B3145" s="974"/>
      <c r="C3145" s="972"/>
      <c r="D3145" s="789"/>
      <c r="E3145" s="789"/>
      <c r="F3145" s="789"/>
    </row>
    <row r="3146" spans="1:6">
      <c r="A3146" s="970"/>
      <c r="B3146" s="974"/>
      <c r="C3146" s="972"/>
      <c r="D3146" s="789"/>
      <c r="E3146" s="789"/>
      <c r="F3146" s="789"/>
    </row>
    <row r="3147" spans="1:6">
      <c r="A3147" s="970"/>
      <c r="B3147" s="974"/>
      <c r="C3147" s="972"/>
      <c r="D3147" s="789"/>
      <c r="E3147" s="789"/>
      <c r="F3147" s="789"/>
    </row>
    <row r="3148" spans="1:6">
      <c r="A3148" s="970"/>
      <c r="B3148" s="974"/>
      <c r="C3148" s="972"/>
      <c r="D3148" s="789"/>
      <c r="E3148" s="789"/>
      <c r="F3148" s="789"/>
    </row>
    <row r="3149" spans="1:6">
      <c r="A3149" s="970"/>
      <c r="B3149" s="974"/>
      <c r="C3149" s="972"/>
      <c r="D3149" s="789"/>
      <c r="E3149" s="789"/>
      <c r="F3149" s="789"/>
    </row>
    <row r="3150" spans="1:6">
      <c r="A3150" s="970"/>
      <c r="B3150" s="974"/>
      <c r="C3150" s="972"/>
      <c r="D3150" s="789"/>
      <c r="E3150" s="789"/>
      <c r="F3150" s="789"/>
    </row>
    <row r="3151" spans="1:6">
      <c r="A3151" s="970"/>
      <c r="B3151" s="974"/>
      <c r="C3151" s="972"/>
      <c r="D3151" s="789"/>
      <c r="E3151" s="789"/>
      <c r="F3151" s="789"/>
    </row>
    <row r="3152" spans="1:6">
      <c r="A3152" s="970"/>
      <c r="B3152" s="974"/>
      <c r="C3152" s="972"/>
      <c r="D3152" s="789"/>
      <c r="E3152" s="789"/>
      <c r="F3152" s="789"/>
    </row>
    <row r="3153" spans="1:6">
      <c r="A3153" s="970"/>
      <c r="B3153" s="974"/>
      <c r="C3153" s="972"/>
      <c r="D3153" s="789"/>
      <c r="E3153" s="789"/>
      <c r="F3153" s="789"/>
    </row>
    <row r="3154" spans="1:6">
      <c r="A3154" s="970"/>
      <c r="B3154" s="974"/>
      <c r="C3154" s="972"/>
      <c r="D3154" s="789"/>
      <c r="E3154" s="789"/>
      <c r="F3154" s="789"/>
    </row>
    <row r="3155" spans="1:6">
      <c r="A3155" s="970"/>
      <c r="B3155" s="974"/>
      <c r="C3155" s="972"/>
      <c r="D3155" s="789"/>
      <c r="E3155" s="789"/>
      <c r="F3155" s="789"/>
    </row>
    <row r="3156" spans="1:6">
      <c r="A3156" s="970"/>
      <c r="B3156" s="974"/>
      <c r="C3156" s="972"/>
      <c r="D3156" s="789"/>
      <c r="E3156" s="789"/>
      <c r="F3156" s="789"/>
    </row>
    <row r="3157" spans="1:6">
      <c r="A3157" s="970"/>
      <c r="B3157" s="974"/>
      <c r="C3157" s="972"/>
      <c r="D3157" s="789"/>
      <c r="E3157" s="789"/>
      <c r="F3157" s="789"/>
    </row>
    <row r="3158" spans="1:6">
      <c r="A3158" s="970"/>
      <c r="B3158" s="974"/>
      <c r="C3158" s="972"/>
      <c r="D3158" s="789"/>
      <c r="E3158" s="789"/>
      <c r="F3158" s="789"/>
    </row>
    <row r="3159" spans="1:6">
      <c r="A3159" s="970"/>
      <c r="B3159" s="974"/>
      <c r="C3159" s="972"/>
      <c r="D3159" s="789"/>
      <c r="E3159" s="789"/>
      <c r="F3159" s="789"/>
    </row>
    <row r="3160" spans="1:6">
      <c r="A3160" s="970"/>
      <c r="B3160" s="974"/>
      <c r="C3160" s="972"/>
      <c r="D3160" s="789"/>
      <c r="E3160" s="789"/>
      <c r="F3160" s="789"/>
    </row>
    <row r="3161" spans="1:6">
      <c r="A3161" s="970"/>
      <c r="B3161" s="974"/>
      <c r="C3161" s="972"/>
      <c r="D3161" s="789"/>
      <c r="E3161" s="789"/>
      <c r="F3161" s="789"/>
    </row>
    <row r="3162" spans="1:6">
      <c r="A3162" s="970"/>
      <c r="B3162" s="974"/>
      <c r="C3162" s="972"/>
      <c r="D3162" s="789"/>
      <c r="E3162" s="789"/>
      <c r="F3162" s="789"/>
    </row>
    <row r="3163" spans="1:6">
      <c r="A3163" s="970"/>
      <c r="B3163" s="974"/>
      <c r="C3163" s="972"/>
      <c r="D3163" s="789"/>
      <c r="E3163" s="789"/>
      <c r="F3163" s="789"/>
    </row>
    <row r="3164" spans="1:6">
      <c r="A3164" s="970"/>
      <c r="B3164" s="974"/>
      <c r="C3164" s="972"/>
      <c r="D3164" s="789"/>
      <c r="E3164" s="789"/>
      <c r="F3164" s="789"/>
    </row>
    <row r="3165" spans="1:6">
      <c r="A3165" s="970"/>
      <c r="B3165" s="974"/>
      <c r="C3165" s="972"/>
      <c r="D3165" s="789"/>
      <c r="E3165" s="789"/>
      <c r="F3165" s="789"/>
    </row>
    <row r="3166" spans="1:6">
      <c r="A3166" s="970"/>
      <c r="B3166" s="974"/>
      <c r="C3166" s="972"/>
      <c r="D3166" s="789"/>
      <c r="E3166" s="789"/>
      <c r="F3166" s="789"/>
    </row>
    <row r="3167" spans="1:6">
      <c r="A3167" s="970"/>
      <c r="B3167" s="974"/>
      <c r="C3167" s="972"/>
      <c r="D3167" s="789"/>
      <c r="E3167" s="789"/>
      <c r="F3167" s="789"/>
    </row>
    <row r="3168" spans="1:6">
      <c r="A3168" s="970"/>
      <c r="B3168" s="974"/>
      <c r="C3168" s="972"/>
      <c r="D3168" s="789"/>
      <c r="E3168" s="789"/>
      <c r="F3168" s="789"/>
    </row>
    <row r="3169" spans="1:6">
      <c r="A3169" s="970"/>
      <c r="B3169" s="974"/>
      <c r="C3169" s="972"/>
      <c r="D3169" s="789"/>
      <c r="E3169" s="789"/>
      <c r="F3169" s="789"/>
    </row>
    <row r="3170" spans="1:6">
      <c r="A3170" s="970"/>
      <c r="B3170" s="974"/>
      <c r="C3170" s="972"/>
      <c r="D3170" s="789"/>
      <c r="E3170" s="789"/>
      <c r="F3170" s="789"/>
    </row>
    <row r="3171" spans="1:6">
      <c r="A3171" s="970"/>
      <c r="B3171" s="974"/>
      <c r="C3171" s="972"/>
      <c r="D3171" s="789"/>
      <c r="E3171" s="789"/>
      <c r="F3171" s="789"/>
    </row>
    <row r="3172" spans="1:6">
      <c r="A3172" s="970"/>
      <c r="B3172" s="974"/>
      <c r="C3172" s="972"/>
      <c r="D3172" s="789"/>
      <c r="E3172" s="789"/>
      <c r="F3172" s="789"/>
    </row>
    <row r="3173" spans="1:6">
      <c r="A3173" s="970"/>
      <c r="B3173" s="974"/>
      <c r="C3173" s="972"/>
      <c r="D3173" s="789"/>
      <c r="E3173" s="789"/>
      <c r="F3173" s="789"/>
    </row>
    <row r="3174" spans="1:6">
      <c r="A3174" s="970"/>
      <c r="B3174" s="974"/>
      <c r="C3174" s="972"/>
      <c r="D3174" s="789"/>
      <c r="E3174" s="789"/>
      <c r="F3174" s="789"/>
    </row>
    <row r="3175" spans="1:6">
      <c r="A3175" s="970"/>
      <c r="B3175" s="974"/>
      <c r="C3175" s="972"/>
      <c r="D3175" s="789"/>
      <c r="E3175" s="789"/>
      <c r="F3175" s="789"/>
    </row>
    <row r="3176" spans="1:6">
      <c r="A3176" s="970"/>
      <c r="B3176" s="974"/>
      <c r="C3176" s="972"/>
      <c r="D3176" s="789"/>
      <c r="E3176" s="789"/>
      <c r="F3176" s="789"/>
    </row>
    <row r="3177" spans="1:6">
      <c r="A3177" s="970"/>
      <c r="B3177" s="974"/>
      <c r="C3177" s="972"/>
      <c r="D3177" s="789"/>
      <c r="E3177" s="789"/>
      <c r="F3177" s="789"/>
    </row>
    <row r="3178" spans="1:6">
      <c r="A3178" s="970"/>
      <c r="B3178" s="974"/>
      <c r="C3178" s="972"/>
      <c r="D3178" s="789"/>
      <c r="E3178" s="789"/>
      <c r="F3178" s="789"/>
    </row>
    <row r="3179" spans="1:6">
      <c r="A3179" s="970"/>
      <c r="B3179" s="974"/>
      <c r="C3179" s="972"/>
      <c r="D3179" s="789"/>
      <c r="E3179" s="789"/>
      <c r="F3179" s="789"/>
    </row>
    <row r="3180" spans="1:6">
      <c r="A3180" s="970"/>
      <c r="B3180" s="974"/>
      <c r="C3180" s="972"/>
      <c r="D3180" s="789"/>
      <c r="E3180" s="789"/>
      <c r="F3180" s="789"/>
    </row>
    <row r="3181" spans="1:6">
      <c r="A3181" s="970"/>
      <c r="B3181" s="974"/>
      <c r="C3181" s="972"/>
      <c r="D3181" s="789"/>
      <c r="E3181" s="789"/>
      <c r="F3181" s="789"/>
    </row>
    <row r="3182" spans="1:6">
      <c r="A3182" s="970"/>
      <c r="B3182" s="974"/>
      <c r="C3182" s="972"/>
      <c r="D3182" s="789"/>
      <c r="E3182" s="789"/>
      <c r="F3182" s="789"/>
    </row>
    <row r="3183" spans="1:6">
      <c r="A3183" s="970"/>
      <c r="B3183" s="974"/>
      <c r="C3183" s="972"/>
      <c r="D3183" s="789"/>
      <c r="E3183" s="789"/>
      <c r="F3183" s="789"/>
    </row>
    <row r="3184" spans="1:6">
      <c r="A3184" s="970"/>
      <c r="B3184" s="974"/>
      <c r="C3184" s="972"/>
      <c r="D3184" s="789"/>
      <c r="E3184" s="789"/>
      <c r="F3184" s="789"/>
    </row>
    <row r="3185" spans="1:6">
      <c r="A3185" s="970"/>
      <c r="B3185" s="974"/>
      <c r="C3185" s="972"/>
      <c r="D3185" s="789"/>
      <c r="E3185" s="789"/>
      <c r="F3185" s="789"/>
    </row>
    <row r="3186" spans="1:6">
      <c r="A3186" s="970"/>
      <c r="B3186" s="974"/>
      <c r="C3186" s="972"/>
      <c r="D3186" s="789"/>
      <c r="E3186" s="789"/>
      <c r="F3186" s="789"/>
    </row>
    <row r="3187" spans="1:6">
      <c r="A3187" s="970"/>
      <c r="B3187" s="974"/>
      <c r="C3187" s="972"/>
      <c r="D3187" s="789"/>
      <c r="E3187" s="789"/>
      <c r="F3187" s="789"/>
    </row>
    <row r="3188" spans="1:6">
      <c r="A3188" s="970"/>
      <c r="B3188" s="974"/>
      <c r="C3188" s="972"/>
      <c r="D3188" s="789"/>
      <c r="E3188" s="789"/>
      <c r="F3188" s="789"/>
    </row>
    <row r="3189" spans="1:6">
      <c r="A3189" s="970"/>
      <c r="B3189" s="974"/>
      <c r="C3189" s="972"/>
      <c r="D3189" s="789"/>
      <c r="E3189" s="789"/>
      <c r="F3189" s="789"/>
    </row>
    <row r="3190" spans="1:6">
      <c r="A3190" s="970"/>
      <c r="B3190" s="974"/>
      <c r="C3190" s="972"/>
      <c r="D3190" s="789"/>
      <c r="E3190" s="789"/>
      <c r="F3190" s="789"/>
    </row>
    <row r="3191" spans="1:6">
      <c r="A3191" s="970"/>
      <c r="B3191" s="974"/>
      <c r="C3191" s="972"/>
      <c r="D3191" s="789"/>
      <c r="E3191" s="789"/>
      <c r="F3191" s="789"/>
    </row>
    <row r="3192" spans="1:6">
      <c r="A3192" s="970"/>
      <c r="B3192" s="974"/>
      <c r="C3192" s="972"/>
      <c r="D3192" s="789"/>
      <c r="E3192" s="789"/>
      <c r="F3192" s="789"/>
    </row>
    <row r="3193" spans="1:6">
      <c r="A3193" s="970"/>
      <c r="B3193" s="974"/>
      <c r="C3193" s="972"/>
      <c r="D3193" s="789"/>
      <c r="E3193" s="789"/>
      <c r="F3193" s="789"/>
    </row>
    <row r="3194" spans="1:6">
      <c r="A3194" s="970"/>
      <c r="B3194" s="974"/>
      <c r="C3194" s="972"/>
      <c r="D3194" s="789"/>
      <c r="E3194" s="789"/>
      <c r="F3194" s="789"/>
    </row>
    <row r="3195" spans="1:6">
      <c r="A3195" s="970"/>
      <c r="B3195" s="974"/>
      <c r="C3195" s="972"/>
      <c r="D3195" s="789"/>
      <c r="E3195" s="789"/>
      <c r="F3195" s="789"/>
    </row>
    <row r="3196" spans="1:6">
      <c r="A3196" s="970"/>
      <c r="B3196" s="974"/>
      <c r="C3196" s="972"/>
      <c r="D3196" s="789"/>
      <c r="E3196" s="789"/>
      <c r="F3196" s="789"/>
    </row>
    <row r="3197" spans="1:6">
      <c r="A3197" s="970"/>
      <c r="B3197" s="974"/>
      <c r="C3197" s="972"/>
      <c r="D3197" s="789"/>
      <c r="E3197" s="789"/>
      <c r="F3197" s="789"/>
    </row>
    <row r="3198" spans="1:6">
      <c r="A3198" s="970"/>
      <c r="B3198" s="974"/>
      <c r="C3198" s="972"/>
      <c r="D3198" s="789"/>
      <c r="E3198" s="789"/>
      <c r="F3198" s="789"/>
    </row>
    <row r="3199" spans="1:6">
      <c r="A3199" s="970"/>
      <c r="B3199" s="974"/>
      <c r="C3199" s="972"/>
      <c r="D3199" s="789"/>
      <c r="E3199" s="789"/>
      <c r="F3199" s="789"/>
    </row>
    <row r="3200" spans="1:6">
      <c r="A3200" s="970"/>
      <c r="B3200" s="974"/>
      <c r="C3200" s="972"/>
      <c r="D3200" s="789"/>
      <c r="E3200" s="789"/>
      <c r="F3200" s="789"/>
    </row>
    <row r="3201" spans="1:6">
      <c r="A3201" s="970"/>
      <c r="B3201" s="974"/>
      <c r="C3201" s="972"/>
      <c r="D3201" s="789"/>
      <c r="E3201" s="789"/>
      <c r="F3201" s="789"/>
    </row>
    <row r="3202" spans="1:6">
      <c r="A3202" s="970"/>
      <c r="B3202" s="974"/>
      <c r="C3202" s="972"/>
      <c r="D3202" s="789"/>
      <c r="E3202" s="789"/>
      <c r="F3202" s="789"/>
    </row>
    <row r="3203" spans="1:6">
      <c r="A3203" s="970"/>
      <c r="B3203" s="974"/>
      <c r="C3203" s="972"/>
      <c r="D3203" s="789"/>
      <c r="E3203" s="789"/>
      <c r="F3203" s="789"/>
    </row>
    <row r="3204" spans="1:6">
      <c r="A3204" s="970"/>
      <c r="B3204" s="974"/>
      <c r="C3204" s="972"/>
      <c r="D3204" s="789"/>
      <c r="E3204" s="789"/>
      <c r="F3204" s="789"/>
    </row>
    <row r="3205" spans="1:6">
      <c r="A3205" s="970"/>
      <c r="B3205" s="974"/>
      <c r="C3205" s="972"/>
      <c r="D3205" s="789"/>
      <c r="E3205" s="789"/>
      <c r="F3205" s="789"/>
    </row>
    <row r="3206" spans="1:6">
      <c r="A3206" s="970"/>
      <c r="B3206" s="974"/>
      <c r="C3206" s="972"/>
      <c r="D3206" s="789"/>
      <c r="E3206" s="789"/>
      <c r="F3206" s="789"/>
    </row>
    <row r="3207" spans="1:6">
      <c r="A3207" s="970"/>
      <c r="B3207" s="974"/>
      <c r="C3207" s="972"/>
      <c r="D3207" s="789"/>
      <c r="E3207" s="789"/>
      <c r="F3207" s="789"/>
    </row>
    <row r="3208" spans="1:6">
      <c r="A3208" s="970"/>
      <c r="B3208" s="974"/>
      <c r="C3208" s="972"/>
      <c r="D3208" s="789"/>
      <c r="E3208" s="789"/>
      <c r="F3208" s="789"/>
    </row>
    <row r="3209" spans="1:6">
      <c r="A3209" s="970"/>
      <c r="B3209" s="974"/>
      <c r="C3209" s="972"/>
      <c r="D3209" s="789"/>
      <c r="E3209" s="789"/>
      <c r="F3209" s="789"/>
    </row>
    <row r="3210" spans="1:6">
      <c r="A3210" s="970"/>
      <c r="B3210" s="974"/>
      <c r="C3210" s="972"/>
      <c r="D3210" s="789"/>
      <c r="E3210" s="789"/>
      <c r="F3210" s="789"/>
    </row>
    <row r="3211" spans="1:6">
      <c r="A3211" s="970"/>
      <c r="B3211" s="974"/>
      <c r="C3211" s="972"/>
      <c r="D3211" s="789"/>
      <c r="E3211" s="789"/>
      <c r="F3211" s="789"/>
    </row>
    <row r="3212" spans="1:6">
      <c r="A3212" s="970"/>
      <c r="B3212" s="974"/>
      <c r="C3212" s="972"/>
      <c r="D3212" s="789"/>
      <c r="E3212" s="789"/>
      <c r="F3212" s="789"/>
    </row>
    <row r="3213" spans="1:6">
      <c r="A3213" s="970"/>
      <c r="B3213" s="974"/>
      <c r="C3213" s="972"/>
      <c r="D3213" s="789"/>
      <c r="E3213" s="789"/>
      <c r="F3213" s="789"/>
    </row>
    <row r="3214" spans="1:6">
      <c r="A3214" s="970"/>
      <c r="B3214" s="974"/>
      <c r="C3214" s="972"/>
      <c r="D3214" s="789"/>
      <c r="E3214" s="789"/>
      <c r="F3214" s="789"/>
    </row>
    <row r="3215" spans="1:6">
      <c r="A3215" s="970"/>
      <c r="B3215" s="974"/>
      <c r="C3215" s="972"/>
      <c r="D3215" s="789"/>
      <c r="E3215" s="789"/>
      <c r="F3215" s="789"/>
    </row>
    <row r="3216" spans="1:6">
      <c r="A3216" s="970"/>
      <c r="B3216" s="974"/>
      <c r="C3216" s="972"/>
      <c r="D3216" s="789"/>
      <c r="E3216" s="789"/>
      <c r="F3216" s="789"/>
    </row>
    <row r="3217" spans="1:6">
      <c r="A3217" s="970"/>
      <c r="B3217" s="974"/>
      <c r="C3217" s="972"/>
      <c r="D3217" s="789"/>
      <c r="E3217" s="789"/>
      <c r="F3217" s="789"/>
    </row>
    <row r="3218" spans="1:6">
      <c r="A3218" s="970"/>
      <c r="B3218" s="974"/>
      <c r="C3218" s="972"/>
      <c r="D3218" s="789"/>
      <c r="E3218" s="789"/>
      <c r="F3218" s="789"/>
    </row>
    <row r="3219" spans="1:6">
      <c r="A3219" s="970"/>
      <c r="B3219" s="974"/>
      <c r="C3219" s="972"/>
      <c r="D3219" s="789"/>
      <c r="E3219" s="789"/>
      <c r="F3219" s="789"/>
    </row>
    <row r="3220" spans="1:6">
      <c r="A3220" s="970"/>
      <c r="B3220" s="974"/>
      <c r="C3220" s="972"/>
      <c r="D3220" s="789"/>
      <c r="E3220" s="789"/>
      <c r="F3220" s="789"/>
    </row>
    <row r="3221" spans="1:6">
      <c r="A3221" s="970"/>
      <c r="B3221" s="974"/>
      <c r="C3221" s="972"/>
      <c r="D3221" s="789"/>
      <c r="E3221" s="789"/>
      <c r="F3221" s="789"/>
    </row>
    <row r="3222" spans="1:6">
      <c r="A3222" s="970"/>
      <c r="B3222" s="974"/>
      <c r="C3222" s="972"/>
      <c r="D3222" s="789"/>
      <c r="E3222" s="789"/>
      <c r="F3222" s="789"/>
    </row>
    <row r="3223" spans="1:6">
      <c r="A3223" s="970"/>
      <c r="B3223" s="974"/>
      <c r="C3223" s="972"/>
      <c r="D3223" s="789"/>
      <c r="E3223" s="789"/>
      <c r="F3223" s="789"/>
    </row>
    <row r="3224" spans="1:6">
      <c r="A3224" s="970"/>
      <c r="B3224" s="974"/>
      <c r="C3224" s="972"/>
      <c r="D3224" s="789"/>
      <c r="E3224" s="789"/>
      <c r="F3224" s="789"/>
    </row>
    <row r="3225" spans="1:6">
      <c r="A3225" s="970"/>
      <c r="B3225" s="974"/>
      <c r="C3225" s="972"/>
      <c r="D3225" s="789"/>
      <c r="E3225" s="789"/>
      <c r="F3225" s="789"/>
    </row>
    <row r="3226" spans="1:6">
      <c r="A3226" s="970"/>
      <c r="B3226" s="974"/>
      <c r="C3226" s="972"/>
      <c r="D3226" s="789"/>
      <c r="E3226" s="789"/>
      <c r="F3226" s="789"/>
    </row>
    <row r="3227" spans="1:6">
      <c r="A3227" s="970"/>
      <c r="B3227" s="974"/>
      <c r="C3227" s="972"/>
      <c r="D3227" s="789"/>
      <c r="E3227" s="789"/>
      <c r="F3227" s="789"/>
    </row>
    <row r="3228" spans="1:6">
      <c r="A3228" s="970"/>
      <c r="B3228" s="974"/>
      <c r="C3228" s="972"/>
      <c r="D3228" s="789"/>
      <c r="E3228" s="789"/>
      <c r="F3228" s="789"/>
    </row>
    <row r="3229" spans="1:6">
      <c r="A3229" s="970"/>
      <c r="B3229" s="974"/>
      <c r="C3229" s="972"/>
      <c r="D3229" s="789"/>
      <c r="E3229" s="789"/>
      <c r="F3229" s="789"/>
    </row>
    <row r="3230" spans="1:6">
      <c r="A3230" s="970"/>
      <c r="B3230" s="974"/>
      <c r="C3230" s="972"/>
      <c r="D3230" s="789"/>
      <c r="E3230" s="789"/>
      <c r="F3230" s="789"/>
    </row>
    <row r="3231" spans="1:6">
      <c r="A3231" s="970"/>
      <c r="B3231" s="974"/>
      <c r="C3231" s="972"/>
      <c r="D3231" s="789"/>
      <c r="E3231" s="789"/>
      <c r="F3231" s="789"/>
    </row>
    <row r="3232" spans="1:6">
      <c r="A3232" s="970"/>
      <c r="B3232" s="974"/>
      <c r="C3232" s="972"/>
      <c r="D3232" s="789"/>
      <c r="E3232" s="789"/>
      <c r="F3232" s="789"/>
    </row>
    <row r="3233" spans="1:6">
      <c r="A3233" s="970"/>
      <c r="B3233" s="974"/>
      <c r="C3233" s="972"/>
      <c r="D3233" s="789"/>
      <c r="E3233" s="789"/>
      <c r="F3233" s="789"/>
    </row>
    <row r="3234" spans="1:6">
      <c r="A3234" s="970"/>
      <c r="B3234" s="974"/>
      <c r="C3234" s="972"/>
      <c r="D3234" s="789"/>
      <c r="E3234" s="789"/>
      <c r="F3234" s="789"/>
    </row>
    <row r="3235" spans="1:6">
      <c r="A3235" s="970"/>
      <c r="B3235" s="974"/>
      <c r="C3235" s="972"/>
      <c r="D3235" s="789"/>
      <c r="E3235" s="789"/>
      <c r="F3235" s="789"/>
    </row>
    <row r="3236" spans="1:6">
      <c r="A3236" s="970"/>
      <c r="B3236" s="974"/>
      <c r="C3236" s="972"/>
      <c r="D3236" s="789"/>
      <c r="E3236" s="789"/>
      <c r="F3236" s="789"/>
    </row>
    <row r="3237" spans="1:6">
      <c r="A3237" s="970"/>
      <c r="B3237" s="974"/>
      <c r="C3237" s="972"/>
      <c r="D3237" s="789"/>
      <c r="E3237" s="789"/>
      <c r="F3237" s="789"/>
    </row>
    <row r="3238" spans="1:6">
      <c r="A3238" s="970"/>
      <c r="B3238" s="974"/>
      <c r="C3238" s="972"/>
      <c r="D3238" s="789"/>
      <c r="E3238" s="789"/>
      <c r="F3238" s="789"/>
    </row>
    <row r="3239" spans="1:6">
      <c r="A3239" s="970"/>
      <c r="B3239" s="974"/>
      <c r="C3239" s="972"/>
      <c r="D3239" s="789"/>
      <c r="E3239" s="789"/>
      <c r="F3239" s="789"/>
    </row>
    <row r="3240" spans="1:6">
      <c r="A3240" s="970"/>
      <c r="B3240" s="974"/>
      <c r="C3240" s="972"/>
      <c r="D3240" s="789"/>
      <c r="E3240" s="789"/>
      <c r="F3240" s="789"/>
    </row>
    <row r="3241" spans="1:6">
      <c r="A3241" s="970"/>
      <c r="B3241" s="974"/>
      <c r="C3241" s="972"/>
      <c r="D3241" s="789"/>
      <c r="E3241" s="789"/>
      <c r="F3241" s="789"/>
    </row>
    <row r="3242" spans="1:6">
      <c r="A3242" s="970"/>
      <c r="B3242" s="974"/>
      <c r="C3242" s="972"/>
      <c r="D3242" s="789"/>
      <c r="E3242" s="789"/>
      <c r="F3242" s="789"/>
    </row>
    <row r="3243" spans="1:6">
      <c r="A3243" s="970"/>
      <c r="B3243" s="974"/>
      <c r="C3243" s="972"/>
      <c r="D3243" s="789"/>
      <c r="E3243" s="789"/>
      <c r="F3243" s="789"/>
    </row>
    <row r="3244" spans="1:6">
      <c r="A3244" s="970"/>
      <c r="B3244" s="974"/>
      <c r="C3244" s="972"/>
      <c r="D3244" s="789"/>
      <c r="E3244" s="789"/>
      <c r="F3244" s="789"/>
    </row>
    <row r="3245" spans="1:6">
      <c r="A3245" s="970"/>
      <c r="B3245" s="974"/>
      <c r="C3245" s="972"/>
      <c r="D3245" s="789"/>
      <c r="E3245" s="789"/>
      <c r="F3245" s="789"/>
    </row>
    <row r="3246" spans="1:6">
      <c r="A3246" s="970"/>
      <c r="B3246" s="974"/>
      <c r="C3246" s="972"/>
      <c r="D3246" s="789"/>
      <c r="E3246" s="789"/>
      <c r="F3246" s="789"/>
    </row>
    <row r="3247" spans="1:6">
      <c r="A3247" s="970"/>
      <c r="B3247" s="974"/>
      <c r="C3247" s="972"/>
      <c r="D3247" s="789"/>
      <c r="E3247" s="789"/>
      <c r="F3247" s="789"/>
    </row>
    <row r="3248" spans="1:6">
      <c r="A3248" s="970"/>
      <c r="B3248" s="974"/>
      <c r="C3248" s="972"/>
      <c r="D3248" s="789"/>
      <c r="E3248" s="789"/>
      <c r="F3248" s="789"/>
    </row>
    <row r="3249" spans="1:6">
      <c r="A3249" s="970"/>
      <c r="B3249" s="974"/>
      <c r="C3249" s="972"/>
      <c r="D3249" s="789"/>
      <c r="E3249" s="789"/>
      <c r="F3249" s="789"/>
    </row>
    <row r="3250" spans="1:6">
      <c r="A3250" s="970"/>
      <c r="B3250" s="974"/>
      <c r="C3250" s="972"/>
      <c r="D3250" s="789"/>
      <c r="E3250" s="789"/>
      <c r="F3250" s="789"/>
    </row>
    <row r="3251" spans="1:6">
      <c r="A3251" s="970"/>
      <c r="B3251" s="974"/>
      <c r="C3251" s="972"/>
      <c r="D3251" s="789"/>
      <c r="E3251" s="789"/>
      <c r="F3251" s="789"/>
    </row>
    <row r="3252" spans="1:6">
      <c r="A3252" s="970"/>
      <c r="B3252" s="974"/>
      <c r="C3252" s="972"/>
      <c r="D3252" s="789"/>
      <c r="E3252" s="789"/>
      <c r="F3252" s="789"/>
    </row>
    <row r="3253" spans="1:6">
      <c r="A3253" s="970"/>
      <c r="B3253" s="974"/>
      <c r="C3253" s="972"/>
      <c r="D3253" s="789"/>
      <c r="E3253" s="789"/>
      <c r="F3253" s="789"/>
    </row>
    <row r="3254" spans="1:6">
      <c r="A3254" s="970"/>
      <c r="B3254" s="974"/>
      <c r="C3254" s="972"/>
      <c r="D3254" s="789"/>
      <c r="E3254" s="789"/>
      <c r="F3254" s="789"/>
    </row>
    <row r="3255" spans="1:6">
      <c r="A3255" s="970"/>
      <c r="B3255" s="974"/>
      <c r="C3255" s="972"/>
      <c r="D3255" s="789"/>
      <c r="E3255" s="789"/>
      <c r="F3255" s="789"/>
    </row>
    <row r="3256" spans="1:6">
      <c r="A3256" s="970"/>
      <c r="B3256" s="974"/>
      <c r="C3256" s="972"/>
      <c r="D3256" s="789"/>
      <c r="E3256" s="789"/>
      <c r="F3256" s="789"/>
    </row>
    <row r="3257" spans="1:6">
      <c r="A3257" s="970"/>
      <c r="B3257" s="974"/>
      <c r="C3257" s="972"/>
      <c r="D3257" s="789"/>
      <c r="E3257" s="789"/>
      <c r="F3257" s="789"/>
    </row>
    <row r="3258" spans="1:6">
      <c r="A3258" s="970"/>
      <c r="B3258" s="974"/>
      <c r="C3258" s="972"/>
      <c r="D3258" s="789"/>
      <c r="E3258" s="789"/>
      <c r="F3258" s="789"/>
    </row>
    <row r="3259" spans="1:6">
      <c r="A3259" s="970"/>
      <c r="B3259" s="974"/>
      <c r="C3259" s="972"/>
      <c r="D3259" s="789"/>
      <c r="E3259" s="789"/>
      <c r="F3259" s="789"/>
    </row>
    <row r="3260" spans="1:6">
      <c r="A3260" s="970"/>
      <c r="B3260" s="974"/>
      <c r="C3260" s="972"/>
      <c r="D3260" s="789"/>
      <c r="E3260" s="789"/>
      <c r="F3260" s="789"/>
    </row>
    <row r="3261" spans="1:6">
      <c r="A3261" s="970"/>
      <c r="B3261" s="974"/>
      <c r="C3261" s="972"/>
      <c r="D3261" s="789"/>
      <c r="E3261" s="789"/>
      <c r="F3261" s="789"/>
    </row>
    <row r="3262" spans="1:6">
      <c r="A3262" s="970"/>
      <c r="B3262" s="974"/>
      <c r="C3262" s="972"/>
      <c r="D3262" s="789"/>
      <c r="E3262" s="789"/>
      <c r="F3262" s="789"/>
    </row>
    <row r="3263" spans="1:6">
      <c r="A3263" s="970"/>
      <c r="B3263" s="974"/>
      <c r="C3263" s="972"/>
      <c r="D3263" s="789"/>
      <c r="E3263" s="789"/>
      <c r="F3263" s="789"/>
    </row>
    <row r="3264" spans="1:6">
      <c r="A3264" s="970"/>
      <c r="B3264" s="974"/>
      <c r="C3264" s="972"/>
      <c r="D3264" s="789"/>
      <c r="E3264" s="789"/>
      <c r="F3264" s="789"/>
    </row>
    <row r="3265" spans="1:6">
      <c r="A3265" s="970"/>
      <c r="B3265" s="974"/>
      <c r="C3265" s="972"/>
      <c r="D3265" s="789"/>
      <c r="E3265" s="789"/>
      <c r="F3265" s="789"/>
    </row>
    <row r="3266" spans="1:6">
      <c r="A3266" s="970"/>
      <c r="B3266" s="974"/>
      <c r="C3266" s="972"/>
      <c r="D3266" s="789"/>
      <c r="E3266" s="789"/>
      <c r="F3266" s="789"/>
    </row>
    <row r="3267" spans="1:6">
      <c r="A3267" s="970"/>
      <c r="B3267" s="974"/>
      <c r="C3267" s="972"/>
      <c r="D3267" s="789"/>
      <c r="E3267" s="789"/>
      <c r="F3267" s="789"/>
    </row>
    <row r="3268" spans="1:6">
      <c r="A3268" s="970"/>
      <c r="B3268" s="974"/>
      <c r="C3268" s="972"/>
      <c r="D3268" s="789"/>
      <c r="E3268" s="789"/>
      <c r="F3268" s="789"/>
    </row>
    <row r="3269" spans="1:6">
      <c r="A3269" s="970"/>
      <c r="B3269" s="974"/>
      <c r="C3269" s="972"/>
      <c r="D3269" s="789"/>
      <c r="E3269" s="789"/>
      <c r="F3269" s="789"/>
    </row>
    <row r="3270" spans="1:6">
      <c r="A3270" s="970"/>
      <c r="B3270" s="974"/>
      <c r="C3270" s="972"/>
      <c r="D3270" s="789"/>
      <c r="E3270" s="789"/>
      <c r="F3270" s="789"/>
    </row>
    <row r="3271" spans="1:6">
      <c r="A3271" s="970"/>
      <c r="B3271" s="974"/>
      <c r="C3271" s="972"/>
      <c r="D3271" s="789"/>
      <c r="E3271" s="789"/>
      <c r="F3271" s="789"/>
    </row>
    <row r="3272" spans="1:6">
      <c r="A3272" s="970"/>
      <c r="B3272" s="974"/>
      <c r="C3272" s="972"/>
      <c r="D3272" s="789"/>
      <c r="E3272" s="789"/>
      <c r="F3272" s="789"/>
    </row>
    <row r="3273" spans="1:6">
      <c r="A3273" s="970"/>
      <c r="B3273" s="974"/>
      <c r="C3273" s="972"/>
      <c r="D3273" s="789"/>
      <c r="E3273" s="789"/>
      <c r="F3273" s="789"/>
    </row>
    <row r="3274" spans="1:6">
      <c r="A3274" s="970"/>
      <c r="B3274" s="974"/>
      <c r="C3274" s="972"/>
      <c r="D3274" s="789"/>
      <c r="E3274" s="789"/>
      <c r="F3274" s="789"/>
    </row>
    <row r="3275" spans="1:6">
      <c r="A3275" s="970"/>
      <c r="B3275" s="974"/>
      <c r="C3275" s="972"/>
      <c r="D3275" s="789"/>
      <c r="E3275" s="789"/>
      <c r="F3275" s="789"/>
    </row>
    <row r="3276" spans="1:6">
      <c r="A3276" s="970"/>
      <c r="B3276" s="974"/>
      <c r="C3276" s="972"/>
      <c r="D3276" s="789"/>
      <c r="E3276" s="789"/>
      <c r="F3276" s="789"/>
    </row>
    <row r="3277" spans="1:6">
      <c r="A3277" s="970"/>
      <c r="B3277" s="974"/>
      <c r="C3277" s="972"/>
      <c r="D3277" s="789"/>
      <c r="E3277" s="789"/>
      <c r="F3277" s="789"/>
    </row>
    <row r="3278" spans="1:6">
      <c r="A3278" s="970"/>
      <c r="B3278" s="974"/>
      <c r="C3278" s="972"/>
      <c r="D3278" s="789"/>
      <c r="E3278" s="789"/>
      <c r="F3278" s="789"/>
    </row>
    <row r="3279" spans="1:6">
      <c r="A3279" s="970"/>
      <c r="B3279" s="974"/>
      <c r="C3279" s="972"/>
      <c r="D3279" s="789"/>
      <c r="E3279" s="789"/>
      <c r="F3279" s="789"/>
    </row>
    <row r="3280" spans="1:6">
      <c r="A3280" s="970"/>
      <c r="B3280" s="974"/>
      <c r="C3280" s="972"/>
      <c r="D3280" s="789"/>
      <c r="E3280" s="789"/>
      <c r="F3280" s="789"/>
    </row>
    <row r="3281" spans="1:6">
      <c r="A3281" s="970"/>
      <c r="B3281" s="974"/>
      <c r="C3281" s="972"/>
      <c r="D3281" s="789"/>
      <c r="E3281" s="789"/>
      <c r="F3281" s="789"/>
    </row>
    <row r="3282" spans="1:6">
      <c r="A3282" s="970"/>
      <c r="B3282" s="974"/>
      <c r="C3282" s="972"/>
      <c r="D3282" s="789"/>
      <c r="E3282" s="789"/>
      <c r="F3282" s="789"/>
    </row>
    <row r="3283" spans="1:6">
      <c r="A3283" s="970"/>
      <c r="B3283" s="974"/>
      <c r="C3283" s="972"/>
      <c r="D3283" s="789"/>
      <c r="E3283" s="789"/>
      <c r="F3283" s="789"/>
    </row>
    <row r="3284" spans="1:6">
      <c r="A3284" s="970"/>
      <c r="B3284" s="974"/>
      <c r="C3284" s="972"/>
      <c r="D3284" s="789"/>
      <c r="E3284" s="789"/>
      <c r="F3284" s="789"/>
    </row>
    <row r="3285" spans="1:6">
      <c r="A3285" s="970"/>
      <c r="B3285" s="974"/>
      <c r="C3285" s="972"/>
      <c r="D3285" s="789"/>
      <c r="E3285" s="789"/>
      <c r="F3285" s="789"/>
    </row>
    <row r="3286" spans="1:6">
      <c r="A3286" s="970"/>
      <c r="B3286" s="974"/>
      <c r="C3286" s="972"/>
      <c r="D3286" s="789"/>
      <c r="E3286" s="789"/>
      <c r="F3286" s="789"/>
    </row>
    <row r="3287" spans="1:6">
      <c r="A3287" s="970"/>
      <c r="B3287" s="974"/>
      <c r="C3287" s="972"/>
      <c r="D3287" s="789"/>
      <c r="E3287" s="789"/>
      <c r="F3287" s="789"/>
    </row>
    <row r="3288" spans="1:6">
      <c r="A3288" s="970"/>
      <c r="B3288" s="974"/>
      <c r="C3288" s="972"/>
      <c r="D3288" s="789"/>
      <c r="E3288" s="789"/>
      <c r="F3288" s="789"/>
    </row>
    <row r="3289" spans="1:6">
      <c r="A3289" s="970"/>
      <c r="B3289" s="974"/>
      <c r="C3289" s="972"/>
      <c r="D3289" s="789"/>
      <c r="E3289" s="789"/>
      <c r="F3289" s="789"/>
    </row>
    <row r="3290" spans="1:6">
      <c r="A3290" s="970"/>
      <c r="B3290" s="974"/>
      <c r="C3290" s="972"/>
      <c r="D3290" s="789"/>
      <c r="E3290" s="789"/>
      <c r="F3290" s="789"/>
    </row>
    <row r="3291" spans="1:6">
      <c r="A3291" s="970"/>
      <c r="B3291" s="974"/>
      <c r="C3291" s="972"/>
      <c r="D3291" s="789"/>
      <c r="E3291" s="789"/>
      <c r="F3291" s="789"/>
    </row>
    <row r="3292" spans="1:6">
      <c r="A3292" s="970"/>
      <c r="B3292" s="974"/>
      <c r="C3292" s="972"/>
      <c r="D3292" s="789"/>
      <c r="E3292" s="789"/>
      <c r="F3292" s="789"/>
    </row>
    <row r="3293" spans="1:6">
      <c r="A3293" s="970"/>
      <c r="B3293" s="974"/>
      <c r="C3293" s="972"/>
      <c r="D3293" s="789"/>
      <c r="E3293" s="789"/>
      <c r="F3293" s="789"/>
    </row>
    <row r="3294" spans="1:6">
      <c r="A3294" s="970"/>
      <c r="B3294" s="974"/>
      <c r="C3294" s="972"/>
      <c r="D3294" s="789"/>
      <c r="E3294" s="789"/>
      <c r="F3294" s="789"/>
    </row>
    <row r="3295" spans="1:6">
      <c r="A3295" s="970"/>
      <c r="B3295" s="974"/>
      <c r="C3295" s="972"/>
      <c r="D3295" s="789"/>
      <c r="E3295" s="789"/>
      <c r="F3295" s="789"/>
    </row>
    <row r="3296" spans="1:6">
      <c r="A3296" s="970"/>
      <c r="B3296" s="974"/>
      <c r="C3296" s="972"/>
      <c r="D3296" s="789"/>
      <c r="E3296" s="789"/>
      <c r="F3296" s="789"/>
    </row>
    <row r="3297" spans="1:6">
      <c r="A3297" s="970"/>
      <c r="B3297" s="974"/>
      <c r="C3297" s="972"/>
      <c r="D3297" s="789"/>
      <c r="E3297" s="789"/>
      <c r="F3297" s="789"/>
    </row>
    <row r="3298" spans="1:6">
      <c r="A3298" s="970"/>
      <c r="B3298" s="974"/>
      <c r="C3298" s="972"/>
      <c r="D3298" s="789"/>
      <c r="E3298" s="789"/>
      <c r="F3298" s="789"/>
    </row>
    <row r="3299" spans="1:6">
      <c r="A3299" s="970"/>
      <c r="B3299" s="974"/>
      <c r="C3299" s="972"/>
      <c r="D3299" s="789"/>
      <c r="E3299" s="789"/>
      <c r="F3299" s="789"/>
    </row>
    <row r="3300" spans="1:6">
      <c r="A3300" s="970"/>
      <c r="B3300" s="974"/>
      <c r="C3300" s="972"/>
      <c r="D3300" s="789"/>
      <c r="E3300" s="789"/>
      <c r="F3300" s="789"/>
    </row>
    <row r="3301" spans="1:6">
      <c r="A3301" s="970"/>
      <c r="B3301" s="974"/>
      <c r="C3301" s="972"/>
      <c r="D3301" s="789"/>
      <c r="E3301" s="789"/>
      <c r="F3301" s="789"/>
    </row>
    <row r="3302" spans="1:6">
      <c r="A3302" s="970"/>
      <c r="B3302" s="974"/>
      <c r="C3302" s="972"/>
      <c r="D3302" s="789"/>
      <c r="E3302" s="789"/>
      <c r="F3302" s="789"/>
    </row>
    <row r="3303" spans="1:6">
      <c r="A3303" s="970"/>
      <c r="B3303" s="974"/>
      <c r="C3303" s="972"/>
      <c r="D3303" s="789"/>
      <c r="E3303" s="789"/>
      <c r="F3303" s="789"/>
    </row>
    <row r="3304" spans="1:6">
      <c r="A3304" s="970"/>
      <c r="B3304" s="974"/>
      <c r="C3304" s="972"/>
      <c r="D3304" s="789"/>
      <c r="E3304" s="789"/>
      <c r="F3304" s="789"/>
    </row>
    <row r="3305" spans="1:6">
      <c r="A3305" s="970"/>
      <c r="B3305" s="974"/>
      <c r="C3305" s="972"/>
      <c r="D3305" s="789"/>
      <c r="E3305" s="789"/>
      <c r="F3305" s="789"/>
    </row>
    <row r="3306" spans="1:6">
      <c r="A3306" s="970"/>
      <c r="B3306" s="974"/>
      <c r="C3306" s="972"/>
      <c r="D3306" s="789"/>
      <c r="E3306" s="789"/>
      <c r="F3306" s="789"/>
    </row>
    <row r="3307" spans="1:6">
      <c r="A3307" s="970"/>
      <c r="B3307" s="974"/>
      <c r="C3307" s="972"/>
      <c r="D3307" s="789"/>
      <c r="E3307" s="789"/>
      <c r="F3307" s="789"/>
    </row>
    <row r="3308" spans="1:6">
      <c r="A3308" s="970"/>
      <c r="B3308" s="974"/>
      <c r="C3308" s="972"/>
      <c r="D3308" s="789"/>
      <c r="E3308" s="789"/>
      <c r="F3308" s="789"/>
    </row>
    <row r="3309" spans="1:6">
      <c r="A3309" s="970"/>
      <c r="B3309" s="974"/>
      <c r="C3309" s="972"/>
      <c r="D3309" s="789"/>
      <c r="E3309" s="789"/>
      <c r="F3309" s="789"/>
    </row>
    <row r="3310" spans="1:6">
      <c r="A3310" s="970"/>
      <c r="B3310" s="974"/>
      <c r="C3310" s="972"/>
      <c r="D3310" s="789"/>
      <c r="E3310" s="789"/>
      <c r="F3310" s="789"/>
    </row>
    <row r="3311" spans="1:6">
      <c r="A3311" s="970"/>
      <c r="B3311" s="974"/>
      <c r="C3311" s="972"/>
      <c r="D3311" s="789"/>
      <c r="E3311" s="789"/>
      <c r="F3311" s="789"/>
    </row>
    <row r="3312" spans="1:6">
      <c r="A3312" s="970"/>
      <c r="B3312" s="974"/>
      <c r="C3312" s="972"/>
      <c r="D3312" s="789"/>
      <c r="E3312" s="789"/>
      <c r="F3312" s="789"/>
    </row>
    <row r="3313" spans="1:6">
      <c r="A3313" s="970"/>
      <c r="B3313" s="974"/>
      <c r="C3313" s="972"/>
      <c r="D3313" s="789"/>
      <c r="E3313" s="789"/>
      <c r="F3313" s="789"/>
    </row>
    <row r="3314" spans="1:6">
      <c r="A3314" s="970"/>
      <c r="B3314" s="974"/>
      <c r="C3314" s="972"/>
      <c r="D3314" s="789"/>
      <c r="E3314" s="789"/>
      <c r="F3314" s="789"/>
    </row>
    <row r="3315" spans="1:6">
      <c r="A3315" s="970"/>
      <c r="B3315" s="974"/>
      <c r="C3315" s="972"/>
      <c r="D3315" s="789"/>
      <c r="E3315" s="789"/>
      <c r="F3315" s="789"/>
    </row>
    <row r="3316" spans="1:6">
      <c r="A3316" s="970"/>
      <c r="B3316" s="974"/>
      <c r="C3316" s="972"/>
      <c r="D3316" s="789"/>
      <c r="E3316" s="789"/>
      <c r="F3316" s="789"/>
    </row>
    <row r="3317" spans="1:6">
      <c r="A3317" s="970"/>
      <c r="B3317" s="974"/>
      <c r="C3317" s="972"/>
      <c r="D3317" s="789"/>
      <c r="E3317" s="789"/>
      <c r="F3317" s="789"/>
    </row>
    <row r="3318" spans="1:6">
      <c r="A3318" s="970"/>
      <c r="B3318" s="974"/>
      <c r="C3318" s="972"/>
      <c r="D3318" s="789"/>
      <c r="E3318" s="789"/>
      <c r="F3318" s="789"/>
    </row>
    <row r="3319" spans="1:6">
      <c r="A3319" s="970"/>
      <c r="B3319" s="974"/>
      <c r="C3319" s="972"/>
      <c r="D3319" s="789"/>
      <c r="E3319" s="789"/>
      <c r="F3319" s="789"/>
    </row>
    <row r="3320" spans="1:6">
      <c r="A3320" s="970"/>
      <c r="B3320" s="974"/>
      <c r="C3320" s="972"/>
      <c r="D3320" s="789"/>
      <c r="E3320" s="789"/>
      <c r="F3320" s="789"/>
    </row>
    <row r="3321" spans="1:6">
      <c r="A3321" s="970"/>
      <c r="B3321" s="974"/>
      <c r="C3321" s="972"/>
      <c r="D3321" s="789"/>
      <c r="E3321" s="789"/>
      <c r="F3321" s="789"/>
    </row>
    <row r="3322" spans="1:6">
      <c r="A3322" s="970"/>
      <c r="B3322" s="974"/>
      <c r="C3322" s="972"/>
      <c r="D3322" s="789"/>
      <c r="E3322" s="789"/>
      <c r="F3322" s="789"/>
    </row>
    <row r="3323" spans="1:6">
      <c r="A3323" s="970"/>
      <c r="B3323" s="974"/>
      <c r="C3323" s="972"/>
      <c r="D3323" s="789"/>
      <c r="E3323" s="789"/>
      <c r="F3323" s="789"/>
    </row>
    <row r="3324" spans="1:6">
      <c r="A3324" s="970"/>
      <c r="B3324" s="974"/>
      <c r="C3324" s="972"/>
      <c r="D3324" s="789"/>
      <c r="E3324" s="789"/>
      <c r="F3324" s="789"/>
    </row>
    <row r="3325" spans="1:6">
      <c r="A3325" s="970"/>
      <c r="B3325" s="974"/>
      <c r="C3325" s="972"/>
      <c r="D3325" s="789"/>
      <c r="E3325" s="789"/>
      <c r="F3325" s="789"/>
    </row>
    <row r="3326" spans="1:6">
      <c r="A3326" s="970"/>
      <c r="B3326" s="974"/>
      <c r="C3326" s="972"/>
      <c r="D3326" s="789"/>
      <c r="E3326" s="789"/>
      <c r="F3326" s="789"/>
    </row>
    <row r="3327" spans="1:6">
      <c r="A3327" s="970"/>
      <c r="B3327" s="974"/>
      <c r="C3327" s="972"/>
      <c r="D3327" s="789"/>
      <c r="E3327" s="789"/>
      <c r="F3327" s="789"/>
    </row>
    <row r="3328" spans="1:6">
      <c r="A3328" s="970"/>
      <c r="B3328" s="974"/>
      <c r="C3328" s="972"/>
      <c r="D3328" s="789"/>
      <c r="E3328" s="789"/>
      <c r="F3328" s="789"/>
    </row>
    <row r="3329" spans="1:6">
      <c r="A3329" s="970"/>
      <c r="B3329" s="974"/>
      <c r="C3329" s="972"/>
      <c r="D3329" s="789"/>
      <c r="E3329" s="789"/>
      <c r="F3329" s="789"/>
    </row>
    <row r="3330" spans="1:6">
      <c r="A3330" s="970"/>
      <c r="B3330" s="974"/>
      <c r="C3330" s="972"/>
      <c r="D3330" s="789"/>
      <c r="E3330" s="789"/>
      <c r="F3330" s="789"/>
    </row>
    <row r="3331" spans="1:6">
      <c r="A3331" s="970"/>
      <c r="B3331" s="974"/>
      <c r="C3331" s="972"/>
      <c r="D3331" s="789"/>
      <c r="E3331" s="789"/>
      <c r="F3331" s="789"/>
    </row>
    <row r="3332" spans="1:6">
      <c r="A3332" s="970"/>
      <c r="B3332" s="974"/>
      <c r="C3332" s="972"/>
      <c r="D3332" s="789"/>
      <c r="E3332" s="789"/>
      <c r="F3332" s="789"/>
    </row>
    <row r="3333" spans="1:6">
      <c r="A3333" s="970"/>
      <c r="B3333" s="974"/>
      <c r="C3333" s="972"/>
      <c r="D3333" s="789"/>
      <c r="E3333" s="789"/>
      <c r="F3333" s="789"/>
    </row>
    <row r="3334" spans="1:6">
      <c r="A3334" s="970"/>
      <c r="B3334" s="974"/>
      <c r="C3334" s="972"/>
      <c r="D3334" s="789"/>
      <c r="E3334" s="789"/>
      <c r="F3334" s="789"/>
    </row>
    <row r="3335" spans="1:6">
      <c r="A3335" s="970"/>
      <c r="B3335" s="974"/>
      <c r="C3335" s="972"/>
      <c r="D3335" s="789"/>
      <c r="E3335" s="789"/>
      <c r="F3335" s="789"/>
    </row>
    <row r="3336" spans="1:6">
      <c r="A3336" s="970"/>
      <c r="B3336" s="974"/>
      <c r="C3336" s="972"/>
      <c r="D3336" s="789"/>
      <c r="E3336" s="789"/>
      <c r="F3336" s="789"/>
    </row>
    <row r="3337" spans="1:6">
      <c r="A3337" s="970"/>
      <c r="B3337" s="974"/>
      <c r="C3337" s="972"/>
      <c r="D3337" s="789"/>
      <c r="E3337" s="789"/>
      <c r="F3337" s="789"/>
    </row>
    <row r="3338" spans="1:6">
      <c r="A3338" s="970"/>
      <c r="B3338" s="974"/>
      <c r="C3338" s="972"/>
      <c r="D3338" s="789"/>
      <c r="E3338" s="789"/>
      <c r="F3338" s="789"/>
    </row>
    <row r="3339" spans="1:6">
      <c r="A3339" s="970"/>
      <c r="B3339" s="974"/>
      <c r="C3339" s="972"/>
      <c r="D3339" s="789"/>
      <c r="E3339" s="789"/>
      <c r="F3339" s="789"/>
    </row>
    <row r="3340" spans="1:6">
      <c r="A3340" s="970"/>
      <c r="B3340" s="974"/>
      <c r="C3340" s="972"/>
      <c r="D3340" s="789"/>
      <c r="E3340" s="789"/>
      <c r="F3340" s="789"/>
    </row>
    <row r="3341" spans="1:6">
      <c r="A3341" s="970"/>
      <c r="B3341" s="974"/>
      <c r="C3341" s="972"/>
      <c r="D3341" s="789"/>
      <c r="E3341" s="789"/>
      <c r="F3341" s="789"/>
    </row>
    <row r="3342" spans="1:6">
      <c r="A3342" s="970"/>
      <c r="B3342" s="974"/>
      <c r="C3342" s="972"/>
      <c r="D3342" s="789"/>
      <c r="E3342" s="789"/>
      <c r="F3342" s="789"/>
    </row>
    <row r="3343" spans="1:6">
      <c r="A3343" s="970"/>
      <c r="B3343" s="974"/>
      <c r="C3343" s="972"/>
      <c r="D3343" s="789"/>
      <c r="E3343" s="789"/>
      <c r="F3343" s="789"/>
    </row>
    <row r="3344" spans="1:6">
      <c r="A3344" s="970"/>
      <c r="B3344" s="974"/>
      <c r="C3344" s="972"/>
      <c r="D3344" s="789"/>
      <c r="E3344" s="789"/>
      <c r="F3344" s="789"/>
    </row>
    <row r="3345" spans="1:6">
      <c r="A3345" s="970"/>
      <c r="B3345" s="974"/>
      <c r="C3345" s="972"/>
      <c r="D3345" s="789"/>
      <c r="E3345" s="789"/>
      <c r="F3345" s="789"/>
    </row>
    <row r="3346" spans="1:6">
      <c r="A3346" s="970"/>
      <c r="B3346" s="974"/>
      <c r="C3346" s="972"/>
      <c r="D3346" s="789"/>
      <c r="E3346" s="789"/>
      <c r="F3346" s="789"/>
    </row>
    <row r="3347" spans="1:6">
      <c r="A3347" s="970"/>
      <c r="B3347" s="974"/>
      <c r="C3347" s="972"/>
      <c r="D3347" s="789"/>
      <c r="E3347" s="789"/>
      <c r="F3347" s="789"/>
    </row>
    <row r="3348" spans="1:6">
      <c r="A3348" s="970"/>
      <c r="B3348" s="974"/>
      <c r="C3348" s="972"/>
      <c r="D3348" s="789"/>
      <c r="E3348" s="789"/>
      <c r="F3348" s="789"/>
    </row>
    <row r="3349" spans="1:6">
      <c r="A3349" s="970"/>
      <c r="B3349" s="974"/>
      <c r="C3349" s="972"/>
      <c r="D3349" s="789"/>
      <c r="E3349" s="789"/>
      <c r="F3349" s="789"/>
    </row>
    <row r="3350" spans="1:6">
      <c r="A3350" s="970"/>
      <c r="B3350" s="974"/>
      <c r="C3350" s="972"/>
      <c r="D3350" s="789"/>
      <c r="E3350" s="789"/>
      <c r="F3350" s="789"/>
    </row>
    <row r="3351" spans="1:6">
      <c r="A3351" s="970"/>
      <c r="B3351" s="974"/>
      <c r="C3351" s="972"/>
      <c r="D3351" s="789"/>
      <c r="E3351" s="789"/>
      <c r="F3351" s="789"/>
    </row>
    <row r="3352" spans="1:6">
      <c r="A3352" s="970"/>
      <c r="B3352" s="974"/>
      <c r="C3352" s="972"/>
      <c r="D3352" s="789"/>
      <c r="E3352" s="789"/>
      <c r="F3352" s="789"/>
    </row>
    <row r="3353" spans="1:6">
      <c r="A3353" s="970"/>
      <c r="B3353" s="974"/>
      <c r="C3353" s="972"/>
      <c r="D3353" s="789"/>
      <c r="E3353" s="789"/>
      <c r="F3353" s="789"/>
    </row>
    <row r="3354" spans="1:6">
      <c r="A3354" s="970"/>
      <c r="B3354" s="974"/>
      <c r="C3354" s="972"/>
      <c r="D3354" s="789"/>
      <c r="E3354" s="789"/>
      <c r="F3354" s="789"/>
    </row>
    <row r="3355" spans="1:6">
      <c r="A3355" s="970"/>
      <c r="B3355" s="974"/>
      <c r="C3355" s="972"/>
      <c r="D3355" s="789"/>
      <c r="E3355" s="789"/>
      <c r="F3355" s="789"/>
    </row>
    <row r="3356" spans="1:6">
      <c r="A3356" s="970"/>
      <c r="B3356" s="974"/>
      <c r="C3356" s="972"/>
      <c r="D3356" s="789"/>
      <c r="E3356" s="789"/>
      <c r="F3356" s="789"/>
    </row>
    <row r="3357" spans="1:6">
      <c r="A3357" s="970"/>
      <c r="B3357" s="974"/>
      <c r="C3357" s="972"/>
      <c r="D3357" s="789"/>
      <c r="E3357" s="789"/>
      <c r="F3357" s="789"/>
    </row>
    <row r="3358" spans="1:6">
      <c r="A3358" s="970"/>
      <c r="B3358" s="974"/>
      <c r="C3358" s="972"/>
      <c r="D3358" s="789"/>
      <c r="E3358" s="789"/>
      <c r="F3358" s="789"/>
    </row>
    <row r="3359" spans="1:6">
      <c r="A3359" s="970"/>
      <c r="B3359" s="974"/>
      <c r="C3359" s="972"/>
      <c r="D3359" s="789"/>
      <c r="E3359" s="789"/>
      <c r="F3359" s="789"/>
    </row>
    <row r="3360" spans="1:6">
      <c r="A3360" s="970"/>
      <c r="B3360" s="974"/>
      <c r="C3360" s="972"/>
      <c r="D3360" s="789"/>
      <c r="E3360" s="789"/>
      <c r="F3360" s="789"/>
    </row>
    <row r="3361" spans="1:6">
      <c r="A3361" s="970"/>
      <c r="B3361" s="974"/>
      <c r="C3361" s="972"/>
      <c r="D3361" s="789"/>
      <c r="E3361" s="789"/>
      <c r="F3361" s="789"/>
    </row>
    <row r="3362" spans="1:6">
      <c r="A3362" s="970"/>
      <c r="B3362" s="974"/>
      <c r="C3362" s="972"/>
      <c r="D3362" s="789"/>
      <c r="E3362" s="789"/>
      <c r="F3362" s="789"/>
    </row>
    <row r="3363" spans="1:6">
      <c r="A3363" s="970"/>
      <c r="B3363" s="974"/>
      <c r="C3363" s="972"/>
      <c r="D3363" s="789"/>
      <c r="E3363" s="789"/>
      <c r="F3363" s="789"/>
    </row>
    <row r="3364" spans="1:6">
      <c r="A3364" s="970"/>
      <c r="B3364" s="974"/>
      <c r="C3364" s="972"/>
      <c r="D3364" s="789"/>
      <c r="E3364" s="789"/>
      <c r="F3364" s="789"/>
    </row>
    <row r="3365" spans="1:6">
      <c r="A3365" s="970"/>
      <c r="B3365" s="974"/>
      <c r="C3365" s="972"/>
      <c r="D3365" s="789"/>
      <c r="E3365" s="789"/>
      <c r="F3365" s="789"/>
    </row>
    <row r="3366" spans="1:6">
      <c r="A3366" s="970"/>
      <c r="B3366" s="974"/>
      <c r="C3366" s="972"/>
      <c r="D3366" s="789"/>
      <c r="E3366" s="789"/>
      <c r="F3366" s="789"/>
    </row>
    <row r="3367" spans="1:6">
      <c r="A3367" s="970"/>
      <c r="B3367" s="974"/>
      <c r="C3367" s="972"/>
      <c r="D3367" s="789"/>
      <c r="E3367" s="789"/>
      <c r="F3367" s="789"/>
    </row>
    <row r="3368" spans="1:6">
      <c r="A3368" s="970"/>
      <c r="B3368" s="974"/>
      <c r="C3368" s="972"/>
      <c r="D3368" s="789"/>
      <c r="E3368" s="789"/>
      <c r="F3368" s="789"/>
    </row>
    <row r="3369" spans="1:6">
      <c r="A3369" s="970"/>
      <c r="B3369" s="974"/>
      <c r="C3369" s="972"/>
      <c r="D3369" s="789"/>
      <c r="E3369" s="789"/>
      <c r="F3369" s="789"/>
    </row>
    <row r="3370" spans="1:6">
      <c r="A3370" s="970"/>
      <c r="B3370" s="974"/>
      <c r="C3370" s="972"/>
      <c r="D3370" s="789"/>
      <c r="E3370" s="789"/>
      <c r="F3370" s="789"/>
    </row>
    <row r="3371" spans="1:6">
      <c r="A3371" s="970"/>
      <c r="B3371" s="974"/>
      <c r="C3371" s="972"/>
      <c r="D3371" s="789"/>
      <c r="E3371" s="789"/>
      <c r="F3371" s="789"/>
    </row>
    <row r="3372" spans="1:6">
      <c r="A3372" s="970"/>
      <c r="B3372" s="974"/>
      <c r="C3372" s="972"/>
      <c r="D3372" s="789"/>
      <c r="E3372" s="789"/>
      <c r="F3372" s="789"/>
    </row>
    <row r="3373" spans="1:6">
      <c r="A3373" s="970"/>
      <c r="B3373" s="974"/>
      <c r="C3373" s="972"/>
      <c r="D3373" s="789"/>
      <c r="E3373" s="789"/>
      <c r="F3373" s="789"/>
    </row>
    <row r="3374" spans="1:6">
      <c r="A3374" s="970"/>
      <c r="B3374" s="974"/>
      <c r="C3374" s="972"/>
      <c r="D3374" s="789"/>
      <c r="E3374" s="789"/>
      <c r="F3374" s="789"/>
    </row>
    <row r="3375" spans="1:6">
      <c r="A3375" s="970"/>
      <c r="B3375" s="974"/>
      <c r="C3375" s="972"/>
      <c r="D3375" s="789"/>
      <c r="E3375" s="789"/>
      <c r="F3375" s="789"/>
    </row>
    <row r="3376" spans="1:6">
      <c r="A3376" s="970"/>
      <c r="B3376" s="974"/>
      <c r="C3376" s="972"/>
      <c r="D3376" s="789"/>
      <c r="E3376" s="789"/>
      <c r="F3376" s="789"/>
    </row>
    <row r="3377" spans="1:6">
      <c r="A3377" s="970"/>
      <c r="B3377" s="974"/>
      <c r="C3377" s="972"/>
      <c r="D3377" s="789"/>
      <c r="E3377" s="789"/>
      <c r="F3377" s="789"/>
    </row>
    <row r="3378" spans="1:6">
      <c r="A3378" s="970"/>
      <c r="B3378" s="974"/>
      <c r="C3378" s="972"/>
      <c r="D3378" s="789"/>
      <c r="E3378" s="789"/>
      <c r="F3378" s="789"/>
    </row>
    <row r="3379" spans="1:6">
      <c r="A3379" s="970"/>
      <c r="B3379" s="974"/>
      <c r="C3379" s="972"/>
      <c r="D3379" s="789"/>
      <c r="E3379" s="789"/>
      <c r="F3379" s="789"/>
    </row>
    <row r="3380" spans="1:6">
      <c r="A3380" s="970"/>
      <c r="B3380" s="974"/>
      <c r="C3380" s="972"/>
      <c r="D3380" s="789"/>
      <c r="E3380" s="789"/>
      <c r="F3380" s="789"/>
    </row>
    <row r="3381" spans="1:6">
      <c r="A3381" s="970"/>
      <c r="B3381" s="974"/>
      <c r="C3381" s="972"/>
      <c r="D3381" s="789"/>
      <c r="E3381" s="789"/>
      <c r="F3381" s="789"/>
    </row>
    <row r="3382" spans="1:6">
      <c r="A3382" s="970"/>
      <c r="B3382" s="974"/>
      <c r="C3382" s="972"/>
      <c r="D3382" s="789"/>
      <c r="E3382" s="789"/>
      <c r="F3382" s="789"/>
    </row>
    <row r="3383" spans="1:6">
      <c r="A3383" s="970"/>
      <c r="B3383" s="974"/>
      <c r="C3383" s="972"/>
      <c r="D3383" s="789"/>
      <c r="E3383" s="789"/>
      <c r="F3383" s="789"/>
    </row>
    <row r="3384" spans="1:6">
      <c r="A3384" s="970"/>
      <c r="B3384" s="974"/>
      <c r="C3384" s="972"/>
      <c r="D3384" s="789"/>
      <c r="E3384" s="789"/>
      <c r="F3384" s="789"/>
    </row>
    <row r="3385" spans="1:6">
      <c r="A3385" s="970"/>
      <c r="B3385" s="974"/>
      <c r="C3385" s="972"/>
      <c r="D3385" s="789"/>
      <c r="E3385" s="789"/>
      <c r="F3385" s="789"/>
    </row>
    <row r="3386" spans="1:6">
      <c r="A3386" s="970"/>
      <c r="B3386" s="974"/>
      <c r="C3386" s="972"/>
      <c r="D3386" s="789"/>
      <c r="E3386" s="789"/>
      <c r="F3386" s="789"/>
    </row>
    <row r="3387" spans="1:6">
      <c r="A3387" s="970"/>
      <c r="B3387" s="974"/>
      <c r="C3387" s="972"/>
      <c r="D3387" s="789"/>
      <c r="E3387" s="789"/>
      <c r="F3387" s="789"/>
    </row>
    <row r="3388" spans="1:6">
      <c r="A3388" s="970"/>
      <c r="B3388" s="974"/>
      <c r="C3388" s="972"/>
      <c r="D3388" s="789"/>
      <c r="E3388" s="789"/>
      <c r="F3388" s="789"/>
    </row>
    <row r="3389" spans="1:6">
      <c r="A3389" s="970"/>
      <c r="B3389" s="974"/>
      <c r="C3389" s="972"/>
      <c r="D3389" s="789"/>
      <c r="E3389" s="789"/>
      <c r="F3389" s="789"/>
    </row>
    <row r="3390" spans="1:6">
      <c r="A3390" s="970"/>
      <c r="B3390" s="974"/>
      <c r="C3390" s="972"/>
      <c r="D3390" s="789"/>
      <c r="E3390" s="789"/>
      <c r="F3390" s="789"/>
    </row>
    <row r="3391" spans="1:6">
      <c r="A3391" s="970"/>
      <c r="B3391" s="974"/>
      <c r="C3391" s="972"/>
      <c r="D3391" s="789"/>
      <c r="E3391" s="789"/>
      <c r="F3391" s="789"/>
    </row>
    <row r="3392" spans="1:6">
      <c r="A3392" s="970"/>
      <c r="B3392" s="974"/>
      <c r="C3392" s="972"/>
      <c r="D3392" s="789"/>
      <c r="E3392" s="789"/>
      <c r="F3392" s="789"/>
    </row>
    <row r="3393" spans="1:6">
      <c r="A3393" s="970"/>
      <c r="B3393" s="974"/>
      <c r="C3393" s="972"/>
      <c r="D3393" s="789"/>
      <c r="E3393" s="789"/>
      <c r="F3393" s="789"/>
    </row>
    <row r="3394" spans="1:6">
      <c r="A3394" s="970"/>
      <c r="B3394" s="974"/>
      <c r="C3394" s="972"/>
      <c r="D3394" s="789"/>
      <c r="E3394" s="789"/>
      <c r="F3394" s="789"/>
    </row>
    <row r="3395" spans="1:6">
      <c r="A3395" s="970"/>
      <c r="B3395" s="974"/>
      <c r="C3395" s="972"/>
      <c r="D3395" s="789"/>
      <c r="E3395" s="789"/>
      <c r="F3395" s="789"/>
    </row>
    <row r="3396" spans="1:6">
      <c r="A3396" s="970"/>
      <c r="B3396" s="974"/>
      <c r="C3396" s="972"/>
      <c r="D3396" s="789"/>
      <c r="E3396" s="789"/>
      <c r="F3396" s="789"/>
    </row>
    <row r="3397" spans="1:6">
      <c r="A3397" s="970"/>
      <c r="B3397" s="974"/>
      <c r="C3397" s="972"/>
      <c r="D3397" s="789"/>
      <c r="E3397" s="789"/>
      <c r="F3397" s="789"/>
    </row>
    <row r="3398" spans="1:6">
      <c r="A3398" s="970"/>
      <c r="B3398" s="974"/>
      <c r="C3398" s="972"/>
      <c r="D3398" s="789"/>
      <c r="E3398" s="789"/>
      <c r="F3398" s="789"/>
    </row>
    <row r="3399" spans="1:6">
      <c r="A3399" s="970"/>
      <c r="B3399" s="974"/>
      <c r="C3399" s="972"/>
      <c r="D3399" s="789"/>
      <c r="E3399" s="789"/>
      <c r="F3399" s="789"/>
    </row>
    <row r="3400" spans="1:6">
      <c r="A3400" s="970"/>
      <c r="B3400" s="974"/>
      <c r="C3400" s="972"/>
      <c r="D3400" s="789"/>
      <c r="E3400" s="789"/>
      <c r="F3400" s="789"/>
    </row>
    <row r="3401" spans="1:6">
      <c r="A3401" s="970"/>
      <c r="B3401" s="974"/>
      <c r="C3401" s="972"/>
      <c r="D3401" s="789"/>
      <c r="E3401" s="789"/>
      <c r="F3401" s="789"/>
    </row>
    <row r="3402" spans="1:6">
      <c r="A3402" s="970"/>
      <c r="B3402" s="974"/>
      <c r="C3402" s="972"/>
      <c r="D3402" s="789"/>
      <c r="E3402" s="789"/>
      <c r="F3402" s="789"/>
    </row>
    <row r="3403" spans="1:6">
      <c r="A3403" s="970"/>
      <c r="B3403" s="974"/>
      <c r="C3403" s="972"/>
      <c r="D3403" s="789"/>
      <c r="E3403" s="789"/>
      <c r="F3403" s="789"/>
    </row>
    <row r="3404" spans="1:6">
      <c r="A3404" s="970"/>
      <c r="B3404" s="974"/>
      <c r="C3404" s="972"/>
      <c r="D3404" s="789"/>
      <c r="E3404" s="789"/>
      <c r="F3404" s="789"/>
    </row>
    <row r="3405" spans="1:6">
      <c r="A3405" s="970"/>
      <c r="B3405" s="974"/>
      <c r="C3405" s="972"/>
      <c r="D3405" s="789"/>
      <c r="E3405" s="789"/>
      <c r="F3405" s="789"/>
    </row>
    <row r="3406" spans="1:6">
      <c r="A3406" s="970"/>
      <c r="B3406" s="974"/>
      <c r="C3406" s="972"/>
      <c r="D3406" s="789"/>
      <c r="E3406" s="789"/>
      <c r="F3406" s="789"/>
    </row>
    <row r="3407" spans="1:6">
      <c r="A3407" s="970"/>
      <c r="B3407" s="974"/>
      <c r="C3407" s="972"/>
      <c r="D3407" s="789"/>
      <c r="E3407" s="789"/>
      <c r="F3407" s="789"/>
    </row>
    <row r="3408" spans="1:6">
      <c r="A3408" s="970"/>
      <c r="B3408" s="974"/>
      <c r="C3408" s="972"/>
      <c r="D3408" s="789"/>
      <c r="E3408" s="789"/>
      <c r="F3408" s="789"/>
    </row>
    <row r="3409" spans="1:6">
      <c r="A3409" s="970"/>
      <c r="B3409" s="974"/>
      <c r="C3409" s="972"/>
      <c r="D3409" s="789"/>
      <c r="E3409" s="789"/>
      <c r="F3409" s="789"/>
    </row>
    <row r="3410" spans="1:6">
      <c r="A3410" s="970"/>
      <c r="B3410" s="974"/>
      <c r="C3410" s="972"/>
      <c r="D3410" s="789"/>
      <c r="E3410" s="789"/>
      <c r="F3410" s="789"/>
    </row>
    <row r="3411" spans="1:6">
      <c r="A3411" s="970"/>
      <c r="B3411" s="974"/>
      <c r="C3411" s="972"/>
      <c r="D3411" s="789"/>
      <c r="E3411" s="789"/>
      <c r="F3411" s="789"/>
    </row>
    <row r="3412" spans="1:6">
      <c r="A3412" s="970"/>
      <c r="B3412" s="974"/>
      <c r="C3412" s="972"/>
      <c r="D3412" s="789"/>
      <c r="E3412" s="789"/>
      <c r="F3412" s="789"/>
    </row>
    <row r="3413" spans="1:6">
      <c r="A3413" s="970"/>
      <c r="B3413" s="974"/>
      <c r="C3413" s="972"/>
      <c r="D3413" s="789"/>
      <c r="E3413" s="789"/>
      <c r="F3413" s="789"/>
    </row>
    <row r="3414" spans="1:6">
      <c r="A3414" s="970"/>
      <c r="B3414" s="974"/>
      <c r="C3414" s="972"/>
      <c r="D3414" s="789"/>
      <c r="E3414" s="789"/>
      <c r="F3414" s="789"/>
    </row>
    <row r="3415" spans="1:6">
      <c r="A3415" s="970"/>
      <c r="B3415" s="974"/>
      <c r="C3415" s="972"/>
      <c r="D3415" s="789"/>
      <c r="E3415" s="789"/>
      <c r="F3415" s="789"/>
    </row>
    <row r="3416" spans="1:6">
      <c r="A3416" s="970"/>
      <c r="B3416" s="974"/>
      <c r="C3416" s="972"/>
      <c r="D3416" s="789"/>
      <c r="E3416" s="789"/>
      <c r="F3416" s="789"/>
    </row>
    <row r="3417" spans="1:6">
      <c r="A3417" s="970"/>
      <c r="B3417" s="974"/>
      <c r="C3417" s="972"/>
      <c r="D3417" s="789"/>
      <c r="E3417" s="789"/>
      <c r="F3417" s="789"/>
    </row>
    <row r="3418" spans="1:6">
      <c r="A3418" s="970"/>
      <c r="B3418" s="974"/>
      <c r="C3418" s="972"/>
      <c r="D3418" s="789"/>
      <c r="E3418" s="789"/>
      <c r="F3418" s="789"/>
    </row>
    <row r="3419" spans="1:6">
      <c r="A3419" s="970"/>
      <c r="B3419" s="974"/>
      <c r="C3419" s="972"/>
      <c r="D3419" s="789"/>
      <c r="E3419" s="789"/>
      <c r="F3419" s="789"/>
    </row>
    <row r="3420" spans="1:6">
      <c r="A3420" s="970"/>
      <c r="B3420" s="974"/>
      <c r="C3420" s="972"/>
      <c r="D3420" s="789"/>
      <c r="E3420" s="789"/>
      <c r="F3420" s="789"/>
    </row>
    <row r="3421" spans="1:6">
      <c r="A3421" s="970"/>
      <c r="B3421" s="974"/>
      <c r="C3421" s="972"/>
      <c r="D3421" s="789"/>
      <c r="E3421" s="789"/>
      <c r="F3421" s="789"/>
    </row>
    <row r="3422" spans="1:6">
      <c r="A3422" s="970"/>
      <c r="B3422" s="974"/>
      <c r="C3422" s="972"/>
      <c r="D3422" s="789"/>
      <c r="E3422" s="789"/>
      <c r="F3422" s="789"/>
    </row>
    <row r="3423" spans="1:6">
      <c r="A3423" s="970"/>
      <c r="B3423" s="974"/>
      <c r="C3423" s="972"/>
      <c r="D3423" s="789"/>
      <c r="E3423" s="789"/>
      <c r="F3423" s="789"/>
    </row>
    <row r="3424" spans="1:6">
      <c r="A3424" s="970"/>
      <c r="B3424" s="974"/>
      <c r="C3424" s="972"/>
      <c r="D3424" s="789"/>
      <c r="E3424" s="789"/>
      <c r="F3424" s="789"/>
    </row>
    <row r="3425" spans="1:6">
      <c r="A3425" s="970"/>
      <c r="B3425" s="974"/>
      <c r="C3425" s="972"/>
      <c r="D3425" s="789"/>
      <c r="E3425" s="789"/>
      <c r="F3425" s="789"/>
    </row>
    <row r="3426" spans="1:6">
      <c r="A3426" s="970"/>
      <c r="B3426" s="974"/>
      <c r="C3426" s="972"/>
      <c r="D3426" s="789"/>
      <c r="E3426" s="789"/>
      <c r="F3426" s="789"/>
    </row>
    <row r="3427" spans="1:6">
      <c r="A3427" s="970"/>
      <c r="B3427" s="974"/>
      <c r="C3427" s="972"/>
      <c r="D3427" s="789"/>
      <c r="E3427" s="789"/>
      <c r="F3427" s="789"/>
    </row>
    <row r="3428" spans="1:6">
      <c r="A3428" s="970"/>
      <c r="B3428" s="974"/>
      <c r="C3428" s="972"/>
      <c r="D3428" s="789"/>
      <c r="E3428" s="789"/>
      <c r="F3428" s="789"/>
    </row>
    <row r="3429" spans="1:6">
      <c r="A3429" s="970"/>
      <c r="B3429" s="974"/>
      <c r="C3429" s="972"/>
      <c r="D3429" s="789"/>
      <c r="E3429" s="789"/>
      <c r="F3429" s="789"/>
    </row>
    <row r="3430" spans="1:6">
      <c r="A3430" s="970"/>
      <c r="B3430" s="974"/>
      <c r="C3430" s="972"/>
      <c r="D3430" s="789"/>
      <c r="E3430" s="789"/>
      <c r="F3430" s="789"/>
    </row>
    <row r="3431" spans="1:6">
      <c r="A3431" s="970"/>
      <c r="B3431" s="974"/>
      <c r="C3431" s="972"/>
      <c r="D3431" s="789"/>
      <c r="E3431" s="789"/>
      <c r="F3431" s="789"/>
    </row>
    <row r="3432" spans="1:6">
      <c r="A3432" s="970"/>
      <c r="B3432" s="974"/>
      <c r="C3432" s="972"/>
      <c r="D3432" s="789"/>
      <c r="E3432" s="789"/>
      <c r="F3432" s="789"/>
    </row>
    <row r="3433" spans="1:6">
      <c r="A3433" s="970"/>
      <c r="B3433" s="974"/>
      <c r="C3433" s="972"/>
      <c r="D3433" s="789"/>
      <c r="E3433" s="789"/>
      <c r="F3433" s="789"/>
    </row>
    <row r="3434" spans="1:6">
      <c r="A3434" s="970"/>
      <c r="B3434" s="974"/>
      <c r="C3434" s="972"/>
      <c r="D3434" s="789"/>
      <c r="E3434" s="789"/>
      <c r="F3434" s="789"/>
    </row>
    <row r="3435" spans="1:6">
      <c r="A3435" s="970"/>
      <c r="B3435" s="974"/>
      <c r="C3435" s="972"/>
      <c r="D3435" s="789"/>
      <c r="E3435" s="789"/>
      <c r="F3435" s="789"/>
    </row>
    <row r="3436" spans="1:6">
      <c r="A3436" s="970"/>
      <c r="B3436" s="974"/>
      <c r="C3436" s="972"/>
      <c r="D3436" s="789"/>
      <c r="E3436" s="789"/>
      <c r="F3436" s="789"/>
    </row>
    <row r="3437" spans="1:6">
      <c r="A3437" s="970"/>
      <c r="B3437" s="974"/>
      <c r="C3437" s="972"/>
      <c r="D3437" s="789"/>
      <c r="E3437" s="789"/>
      <c r="F3437" s="789"/>
    </row>
    <row r="3438" spans="1:6">
      <c r="A3438" s="970"/>
      <c r="B3438" s="974"/>
      <c r="C3438" s="972"/>
      <c r="D3438" s="789"/>
      <c r="E3438" s="789"/>
      <c r="F3438" s="789"/>
    </row>
    <row r="3439" spans="1:6">
      <c r="A3439" s="970"/>
      <c r="B3439" s="974"/>
      <c r="C3439" s="972"/>
      <c r="D3439" s="789"/>
      <c r="E3439" s="789"/>
      <c r="F3439" s="789"/>
    </row>
    <row r="3440" spans="1:6">
      <c r="A3440" s="970"/>
      <c r="B3440" s="974"/>
      <c r="C3440" s="972"/>
      <c r="D3440" s="789"/>
      <c r="E3440" s="789"/>
      <c r="F3440" s="789"/>
    </row>
    <row r="3441" spans="1:6">
      <c r="A3441" s="970"/>
      <c r="B3441" s="974"/>
      <c r="C3441" s="972"/>
      <c r="D3441" s="789"/>
      <c r="E3441" s="789"/>
      <c r="F3441" s="789"/>
    </row>
    <row r="3442" spans="1:6">
      <c r="A3442" s="970"/>
      <c r="B3442" s="974"/>
      <c r="C3442" s="972"/>
      <c r="D3442" s="789"/>
      <c r="E3442" s="789"/>
      <c r="F3442" s="789"/>
    </row>
    <row r="3443" spans="1:6">
      <c r="A3443" s="970"/>
      <c r="B3443" s="974"/>
      <c r="C3443" s="972"/>
      <c r="D3443" s="789"/>
      <c r="E3443" s="789"/>
      <c r="F3443" s="789"/>
    </row>
    <row r="3444" spans="1:6">
      <c r="A3444" s="970"/>
      <c r="B3444" s="974"/>
      <c r="C3444" s="972"/>
      <c r="D3444" s="789"/>
      <c r="E3444" s="789"/>
      <c r="F3444" s="789"/>
    </row>
    <row r="3445" spans="1:6">
      <c r="A3445" s="970"/>
      <c r="B3445" s="974"/>
      <c r="C3445" s="972"/>
      <c r="D3445" s="789"/>
      <c r="E3445" s="789"/>
      <c r="F3445" s="789"/>
    </row>
    <row r="3446" spans="1:6">
      <c r="A3446" s="970"/>
      <c r="B3446" s="974"/>
      <c r="C3446" s="972"/>
      <c r="D3446" s="789"/>
      <c r="E3446" s="789"/>
      <c r="F3446" s="789"/>
    </row>
    <row r="3447" spans="1:6">
      <c r="A3447" s="970"/>
      <c r="B3447" s="974"/>
      <c r="C3447" s="972"/>
      <c r="D3447" s="789"/>
      <c r="E3447" s="789"/>
      <c r="F3447" s="789"/>
    </row>
    <row r="3448" spans="1:6">
      <c r="A3448" s="970"/>
      <c r="B3448" s="974"/>
      <c r="C3448" s="972"/>
      <c r="D3448" s="789"/>
      <c r="E3448" s="789"/>
      <c r="F3448" s="789"/>
    </row>
    <row r="3449" spans="1:6">
      <c r="A3449" s="970"/>
      <c r="B3449" s="974"/>
      <c r="C3449" s="972"/>
      <c r="D3449" s="789"/>
      <c r="E3449" s="789"/>
      <c r="F3449" s="789"/>
    </row>
    <row r="3450" spans="1:6">
      <c r="A3450" s="970"/>
      <c r="B3450" s="974"/>
      <c r="C3450" s="972"/>
      <c r="D3450" s="789"/>
      <c r="E3450" s="789"/>
      <c r="F3450" s="789"/>
    </row>
    <row r="3451" spans="1:6">
      <c r="A3451" s="970"/>
      <c r="B3451" s="974"/>
      <c r="C3451" s="972"/>
      <c r="D3451" s="789"/>
      <c r="E3451" s="789"/>
      <c r="F3451" s="789"/>
    </row>
    <row r="3452" spans="1:6">
      <c r="A3452" s="970"/>
      <c r="B3452" s="974"/>
      <c r="C3452" s="972"/>
      <c r="D3452" s="789"/>
      <c r="E3452" s="789"/>
      <c r="F3452" s="789"/>
    </row>
    <row r="3453" spans="1:6">
      <c r="A3453" s="970"/>
      <c r="B3453" s="974"/>
      <c r="C3453" s="972"/>
      <c r="D3453" s="789"/>
      <c r="E3453" s="789"/>
      <c r="F3453" s="789"/>
    </row>
    <row r="3454" spans="1:6">
      <c r="A3454" s="970"/>
      <c r="B3454" s="974"/>
      <c r="C3454" s="972"/>
      <c r="D3454" s="789"/>
      <c r="E3454" s="789"/>
      <c r="F3454" s="789"/>
    </row>
    <row r="3455" spans="1:6">
      <c r="A3455" s="970"/>
      <c r="B3455" s="974"/>
      <c r="C3455" s="972"/>
      <c r="D3455" s="789"/>
      <c r="E3455" s="789"/>
      <c r="F3455" s="789"/>
    </row>
    <row r="3456" spans="1:6">
      <c r="A3456" s="970"/>
      <c r="B3456" s="974"/>
      <c r="C3456" s="972"/>
      <c r="D3456" s="789"/>
      <c r="E3456" s="789"/>
      <c r="F3456" s="789"/>
    </row>
    <row r="3457" spans="1:6">
      <c r="A3457" s="970"/>
      <c r="B3457" s="974"/>
      <c r="C3457" s="972"/>
      <c r="D3457" s="789"/>
      <c r="E3457" s="789"/>
      <c r="F3457" s="789"/>
    </row>
    <row r="3458" spans="1:6">
      <c r="A3458" s="970"/>
      <c r="B3458" s="974"/>
      <c r="C3458" s="972"/>
      <c r="D3458" s="789"/>
      <c r="E3458" s="789"/>
      <c r="F3458" s="789"/>
    </row>
    <row r="3459" spans="1:6">
      <c r="A3459" s="970"/>
      <c r="B3459" s="974"/>
      <c r="C3459" s="972"/>
      <c r="D3459" s="789"/>
      <c r="E3459" s="789"/>
      <c r="F3459" s="789"/>
    </row>
    <row r="3460" spans="1:6">
      <c r="A3460" s="970"/>
      <c r="B3460" s="974"/>
      <c r="C3460" s="972"/>
      <c r="D3460" s="789"/>
      <c r="E3460" s="789"/>
      <c r="F3460" s="789"/>
    </row>
    <row r="3461" spans="1:6">
      <c r="A3461" s="970"/>
      <c r="B3461" s="974"/>
      <c r="C3461" s="972"/>
      <c r="D3461" s="789"/>
      <c r="E3461" s="789"/>
      <c r="F3461" s="789"/>
    </row>
    <row r="3462" spans="1:6">
      <c r="A3462" s="970"/>
      <c r="B3462" s="974"/>
      <c r="C3462" s="972"/>
      <c r="D3462" s="789"/>
      <c r="E3462" s="789"/>
      <c r="F3462" s="789"/>
    </row>
    <row r="3463" spans="1:6">
      <c r="A3463" s="970"/>
      <c r="B3463" s="974"/>
      <c r="C3463" s="972"/>
      <c r="D3463" s="789"/>
      <c r="E3463" s="789"/>
      <c r="F3463" s="789"/>
    </row>
    <row r="3464" spans="1:6">
      <c r="A3464" s="970"/>
      <c r="B3464" s="974"/>
      <c r="C3464" s="972"/>
      <c r="D3464" s="789"/>
      <c r="E3464" s="789"/>
      <c r="F3464" s="789"/>
    </row>
    <row r="3465" spans="1:6">
      <c r="A3465" s="970"/>
      <c r="B3465" s="974"/>
      <c r="C3465" s="972"/>
      <c r="D3465" s="789"/>
      <c r="E3465" s="789"/>
      <c r="F3465" s="789"/>
    </row>
    <row r="3466" spans="1:6">
      <c r="A3466" s="970"/>
      <c r="B3466" s="974"/>
      <c r="C3466" s="972"/>
      <c r="D3466" s="789"/>
      <c r="E3466" s="789"/>
      <c r="F3466" s="789"/>
    </row>
    <row r="3467" spans="1:6">
      <c r="A3467" s="970"/>
      <c r="B3467" s="974"/>
      <c r="C3467" s="972"/>
      <c r="D3467" s="789"/>
      <c r="E3467" s="789"/>
      <c r="F3467" s="789"/>
    </row>
    <row r="3468" spans="1:6">
      <c r="A3468" s="970"/>
      <c r="B3468" s="974"/>
      <c r="C3468" s="972"/>
      <c r="D3468" s="789"/>
      <c r="E3468" s="789"/>
      <c r="F3468" s="789"/>
    </row>
    <row r="3469" spans="1:6">
      <c r="A3469" s="970"/>
      <c r="B3469" s="974"/>
      <c r="C3469" s="972"/>
      <c r="D3469" s="789"/>
      <c r="E3469" s="789"/>
      <c r="F3469" s="789"/>
    </row>
    <row r="3470" spans="1:6">
      <c r="A3470" s="970"/>
      <c r="B3470" s="974"/>
      <c r="C3470" s="972"/>
      <c r="D3470" s="789"/>
      <c r="E3470" s="789"/>
      <c r="F3470" s="789"/>
    </row>
    <row r="3471" spans="1:6">
      <c r="A3471" s="970"/>
      <c r="B3471" s="974"/>
      <c r="C3471" s="972"/>
      <c r="D3471" s="789"/>
      <c r="E3471" s="789"/>
      <c r="F3471" s="789"/>
    </row>
    <row r="3472" spans="1:6">
      <c r="A3472" s="970"/>
      <c r="B3472" s="974"/>
      <c r="C3472" s="972"/>
      <c r="D3472" s="789"/>
      <c r="E3472" s="789"/>
      <c r="F3472" s="789"/>
    </row>
    <row r="3473" spans="1:6">
      <c r="A3473" s="970"/>
      <c r="B3473" s="974"/>
      <c r="C3473" s="972"/>
      <c r="D3473" s="789"/>
      <c r="E3473" s="789"/>
      <c r="F3473" s="789"/>
    </row>
    <row r="3474" spans="1:6">
      <c r="A3474" s="970"/>
      <c r="B3474" s="974"/>
      <c r="C3474" s="972"/>
      <c r="D3474" s="789"/>
      <c r="E3474" s="789"/>
      <c r="F3474" s="789"/>
    </row>
    <row r="3475" spans="1:6">
      <c r="A3475" s="970"/>
      <c r="B3475" s="974"/>
      <c r="C3475" s="972"/>
      <c r="D3475" s="789"/>
      <c r="E3475" s="789"/>
      <c r="F3475" s="789"/>
    </row>
    <row r="3476" spans="1:6">
      <c r="A3476" s="970"/>
      <c r="B3476" s="974"/>
      <c r="C3476" s="972"/>
      <c r="D3476" s="789"/>
      <c r="E3476" s="789"/>
      <c r="F3476" s="789"/>
    </row>
    <row r="3477" spans="1:6">
      <c r="A3477" s="970"/>
      <c r="B3477" s="974"/>
      <c r="C3477" s="972"/>
      <c r="D3477" s="789"/>
      <c r="E3477" s="789"/>
      <c r="F3477" s="789"/>
    </row>
    <row r="3478" spans="1:6">
      <c r="A3478" s="970"/>
      <c r="B3478" s="974"/>
      <c r="C3478" s="972"/>
      <c r="D3478" s="789"/>
      <c r="E3478" s="789"/>
      <c r="F3478" s="789"/>
    </row>
    <row r="3479" spans="1:6">
      <c r="A3479" s="970"/>
      <c r="B3479" s="974"/>
      <c r="C3479" s="972"/>
      <c r="D3479" s="789"/>
      <c r="E3479" s="789"/>
      <c r="F3479" s="789"/>
    </row>
    <row r="3480" spans="1:6">
      <c r="A3480" s="970"/>
      <c r="B3480" s="974"/>
      <c r="C3480" s="972"/>
      <c r="D3480" s="789"/>
      <c r="E3480" s="789"/>
      <c r="F3480" s="789"/>
    </row>
    <row r="3481" spans="1:6">
      <c r="A3481" s="970"/>
      <c r="B3481" s="974"/>
      <c r="C3481" s="972"/>
      <c r="D3481" s="789"/>
      <c r="E3481" s="789"/>
      <c r="F3481" s="789"/>
    </row>
    <row r="3482" spans="1:6">
      <c r="A3482" s="970"/>
      <c r="B3482" s="974"/>
      <c r="C3482" s="972"/>
      <c r="D3482" s="789"/>
      <c r="E3482" s="789"/>
      <c r="F3482" s="789"/>
    </row>
    <row r="3483" spans="1:6">
      <c r="A3483" s="970"/>
      <c r="B3483" s="974"/>
      <c r="C3483" s="972"/>
      <c r="D3483" s="789"/>
      <c r="E3483" s="789"/>
      <c r="F3483" s="789"/>
    </row>
    <row r="3484" spans="1:6">
      <c r="A3484" s="970"/>
      <c r="B3484" s="974"/>
      <c r="C3484" s="972"/>
      <c r="D3484" s="789"/>
      <c r="E3484" s="789"/>
      <c r="F3484" s="789"/>
    </row>
    <row r="3485" spans="1:6">
      <c r="A3485" s="970"/>
      <c r="B3485" s="974"/>
      <c r="C3485" s="972"/>
      <c r="D3485" s="789"/>
      <c r="E3485" s="789"/>
      <c r="F3485" s="789"/>
    </row>
    <row r="3486" spans="1:6">
      <c r="A3486" s="970"/>
      <c r="B3486" s="974"/>
      <c r="C3486" s="972"/>
      <c r="D3486" s="789"/>
      <c r="E3486" s="789"/>
      <c r="F3486" s="789"/>
    </row>
    <row r="3487" spans="1:6">
      <c r="A3487" s="970"/>
      <c r="B3487" s="974"/>
      <c r="C3487" s="972"/>
      <c r="D3487" s="789"/>
      <c r="E3487" s="789"/>
      <c r="F3487" s="789"/>
    </row>
    <row r="3488" spans="1:6">
      <c r="A3488" s="970"/>
      <c r="B3488" s="974"/>
      <c r="C3488" s="972"/>
      <c r="D3488" s="789"/>
      <c r="E3488" s="789"/>
      <c r="F3488" s="789"/>
    </row>
    <row r="3489" spans="1:6">
      <c r="A3489" s="970"/>
      <c r="B3489" s="974"/>
      <c r="C3489" s="972"/>
      <c r="D3489" s="789"/>
      <c r="E3489" s="789"/>
      <c r="F3489" s="789"/>
    </row>
    <row r="3490" spans="1:6">
      <c r="A3490" s="970"/>
      <c r="B3490" s="974"/>
      <c r="C3490" s="972"/>
      <c r="D3490" s="789"/>
      <c r="E3490" s="789"/>
      <c r="F3490" s="789"/>
    </row>
    <row r="3491" spans="1:6">
      <c r="A3491" s="970"/>
      <c r="B3491" s="974"/>
      <c r="C3491" s="972"/>
      <c r="D3491" s="789"/>
      <c r="E3491" s="789"/>
      <c r="F3491" s="789"/>
    </row>
    <row r="3492" spans="1:6">
      <c r="A3492" s="970"/>
      <c r="B3492" s="974"/>
      <c r="C3492" s="972"/>
      <c r="D3492" s="789"/>
      <c r="E3492" s="789"/>
      <c r="F3492" s="789"/>
    </row>
    <row r="3493" spans="1:6">
      <c r="A3493" s="970"/>
      <c r="B3493" s="974"/>
      <c r="C3493" s="972"/>
      <c r="D3493" s="789"/>
      <c r="E3493" s="789"/>
      <c r="F3493" s="789"/>
    </row>
    <row r="3494" spans="1:6">
      <c r="A3494" s="970"/>
      <c r="B3494" s="974"/>
      <c r="C3494" s="972"/>
      <c r="D3494" s="789"/>
      <c r="E3494" s="789"/>
      <c r="F3494" s="789"/>
    </row>
    <row r="3495" spans="1:6">
      <c r="A3495" s="970"/>
      <c r="B3495" s="974"/>
      <c r="C3495" s="972"/>
      <c r="D3495" s="789"/>
      <c r="E3495" s="789"/>
      <c r="F3495" s="789"/>
    </row>
    <row r="3496" spans="1:6">
      <c r="A3496" s="970"/>
      <c r="B3496" s="974"/>
      <c r="C3496" s="972"/>
      <c r="D3496" s="789"/>
      <c r="E3496" s="789"/>
      <c r="F3496" s="789"/>
    </row>
    <row r="3497" spans="1:6">
      <c r="A3497" s="970"/>
      <c r="B3497" s="974"/>
      <c r="C3497" s="972"/>
      <c r="D3497" s="789"/>
      <c r="E3497" s="789"/>
      <c r="F3497" s="789"/>
    </row>
    <row r="3498" spans="1:6">
      <c r="A3498" s="970"/>
      <c r="B3498" s="974"/>
      <c r="C3498" s="972"/>
      <c r="D3498" s="789"/>
      <c r="E3498" s="789"/>
      <c r="F3498" s="789"/>
    </row>
    <row r="3499" spans="1:6">
      <c r="A3499" s="970"/>
      <c r="B3499" s="974"/>
      <c r="C3499" s="972"/>
      <c r="D3499" s="789"/>
      <c r="E3499" s="789"/>
      <c r="F3499" s="789"/>
    </row>
    <row r="3500" spans="1:6">
      <c r="A3500" s="970"/>
      <c r="B3500" s="974"/>
      <c r="C3500" s="972"/>
      <c r="D3500" s="789"/>
      <c r="E3500" s="789"/>
      <c r="F3500" s="789"/>
    </row>
    <row r="3501" spans="1:6">
      <c r="A3501" s="970"/>
      <c r="B3501" s="974"/>
      <c r="C3501" s="972"/>
      <c r="D3501" s="789"/>
      <c r="E3501" s="789"/>
      <c r="F3501" s="789"/>
    </row>
    <row r="3502" spans="1:6">
      <c r="A3502" s="970"/>
      <c r="B3502" s="974"/>
      <c r="C3502" s="972"/>
      <c r="D3502" s="789"/>
      <c r="E3502" s="789"/>
      <c r="F3502" s="789"/>
    </row>
    <row r="3503" spans="1:6">
      <c r="A3503" s="970"/>
      <c r="B3503" s="974"/>
      <c r="C3503" s="972"/>
      <c r="D3503" s="789"/>
      <c r="E3503" s="789"/>
      <c r="F3503" s="789"/>
    </row>
    <row r="3504" spans="1:6">
      <c r="A3504" s="970"/>
      <c r="B3504" s="974"/>
      <c r="C3504" s="972"/>
      <c r="D3504" s="789"/>
      <c r="E3504" s="789"/>
      <c r="F3504" s="789"/>
    </row>
    <row r="3505" spans="1:6">
      <c r="A3505" s="970"/>
      <c r="B3505" s="974"/>
      <c r="C3505" s="972"/>
      <c r="D3505" s="789"/>
      <c r="E3505" s="789"/>
      <c r="F3505" s="789"/>
    </row>
    <row r="3506" spans="1:6">
      <c r="A3506" s="970"/>
      <c r="B3506" s="974"/>
      <c r="C3506" s="972"/>
      <c r="D3506" s="789"/>
      <c r="E3506" s="789"/>
      <c r="F3506" s="789"/>
    </row>
    <row r="3507" spans="1:6">
      <c r="A3507" s="970"/>
      <c r="B3507" s="974"/>
      <c r="C3507" s="972"/>
      <c r="D3507" s="789"/>
      <c r="E3507" s="789"/>
      <c r="F3507" s="789"/>
    </row>
    <row r="3508" spans="1:6">
      <c r="A3508" s="970"/>
      <c r="B3508" s="974"/>
      <c r="C3508" s="972"/>
      <c r="D3508" s="789"/>
      <c r="E3508" s="789"/>
      <c r="F3508" s="789"/>
    </row>
    <row r="3509" spans="1:6">
      <c r="A3509" s="970"/>
      <c r="B3509" s="974"/>
      <c r="C3509" s="972"/>
      <c r="D3509" s="789"/>
      <c r="E3509" s="789"/>
      <c r="F3509" s="789"/>
    </row>
    <row r="3510" spans="1:6">
      <c r="A3510" s="970"/>
      <c r="B3510" s="974"/>
      <c r="C3510" s="972"/>
      <c r="D3510" s="789"/>
      <c r="E3510" s="789"/>
      <c r="F3510" s="789"/>
    </row>
    <row r="3511" spans="1:6">
      <c r="A3511" s="970"/>
      <c r="B3511" s="974"/>
      <c r="C3511" s="972"/>
      <c r="D3511" s="789"/>
      <c r="E3511" s="789"/>
      <c r="F3511" s="789"/>
    </row>
    <row r="3512" spans="1:6">
      <c r="A3512" s="970"/>
      <c r="B3512" s="974"/>
      <c r="C3512" s="972"/>
      <c r="D3512" s="789"/>
      <c r="E3512" s="789"/>
      <c r="F3512" s="789"/>
    </row>
    <row r="3513" spans="1:6">
      <c r="A3513" s="970"/>
      <c r="B3513" s="974"/>
      <c r="C3513" s="972"/>
      <c r="D3513" s="789"/>
      <c r="E3513" s="789"/>
      <c r="F3513" s="789"/>
    </row>
    <row r="3514" spans="1:6">
      <c r="A3514" s="970"/>
      <c r="B3514" s="974"/>
      <c r="C3514" s="972"/>
      <c r="D3514" s="789"/>
      <c r="E3514" s="789"/>
      <c r="F3514" s="789"/>
    </row>
    <row r="3515" spans="1:6">
      <c r="A3515" s="970"/>
      <c r="B3515" s="974"/>
      <c r="C3515" s="972"/>
      <c r="D3515" s="789"/>
      <c r="E3515" s="789"/>
      <c r="F3515" s="789"/>
    </row>
    <row r="3516" spans="1:6">
      <c r="A3516" s="970"/>
      <c r="B3516" s="974"/>
      <c r="C3516" s="972"/>
      <c r="D3516" s="789"/>
      <c r="E3516" s="789"/>
      <c r="F3516" s="789"/>
    </row>
    <row r="3517" spans="1:6">
      <c r="A3517" s="970"/>
      <c r="B3517" s="974"/>
      <c r="C3517" s="972"/>
      <c r="D3517" s="789"/>
      <c r="E3517" s="789"/>
      <c r="F3517" s="789"/>
    </row>
    <row r="3518" spans="1:6">
      <c r="A3518" s="970"/>
      <c r="B3518" s="974"/>
      <c r="C3518" s="972"/>
      <c r="D3518" s="789"/>
      <c r="E3518" s="789"/>
      <c r="F3518" s="789"/>
    </row>
    <row r="3519" spans="1:6">
      <c r="A3519" s="970"/>
      <c r="B3519" s="974"/>
      <c r="C3519" s="972"/>
      <c r="D3519" s="789"/>
      <c r="E3519" s="789"/>
      <c r="F3519" s="789"/>
    </row>
    <row r="3520" spans="1:6">
      <c r="A3520" s="970"/>
      <c r="B3520" s="974"/>
      <c r="C3520" s="972"/>
      <c r="D3520" s="789"/>
      <c r="E3520" s="789"/>
      <c r="F3520" s="789"/>
    </row>
    <row r="3521" spans="1:6">
      <c r="A3521" s="970"/>
      <c r="B3521" s="974"/>
      <c r="C3521" s="972"/>
      <c r="D3521" s="789"/>
      <c r="E3521" s="789"/>
      <c r="F3521" s="789"/>
    </row>
    <row r="3522" spans="1:6">
      <c r="A3522" s="970"/>
      <c r="B3522" s="974"/>
      <c r="C3522" s="972"/>
      <c r="D3522" s="789"/>
      <c r="E3522" s="789"/>
      <c r="F3522" s="789"/>
    </row>
    <row r="3523" spans="1:6">
      <c r="A3523" s="970"/>
      <c r="B3523" s="974"/>
      <c r="C3523" s="972"/>
      <c r="D3523" s="789"/>
      <c r="E3523" s="789"/>
      <c r="F3523" s="789"/>
    </row>
    <row r="3524" spans="1:6">
      <c r="A3524" s="970"/>
      <c r="B3524" s="974"/>
      <c r="C3524" s="972"/>
      <c r="D3524" s="789"/>
      <c r="E3524" s="789"/>
      <c r="F3524" s="789"/>
    </row>
    <row r="3525" spans="1:6">
      <c r="A3525" s="970"/>
      <c r="B3525" s="974"/>
      <c r="C3525" s="972"/>
      <c r="D3525" s="789"/>
      <c r="E3525" s="789"/>
      <c r="F3525" s="789"/>
    </row>
    <row r="3526" spans="1:6">
      <c r="A3526" s="970"/>
      <c r="B3526" s="974"/>
      <c r="C3526" s="972"/>
      <c r="D3526" s="789"/>
      <c r="E3526" s="789"/>
      <c r="F3526" s="789"/>
    </row>
    <row r="3527" spans="1:6">
      <c r="A3527" s="970"/>
      <c r="B3527" s="974"/>
      <c r="C3527" s="972"/>
      <c r="D3527" s="789"/>
      <c r="E3527" s="789"/>
      <c r="F3527" s="789"/>
    </row>
    <row r="3528" spans="1:6">
      <c r="A3528" s="970"/>
      <c r="B3528" s="974"/>
      <c r="C3528" s="972"/>
      <c r="D3528" s="789"/>
      <c r="E3528" s="789"/>
      <c r="F3528" s="789"/>
    </row>
    <row r="3529" spans="1:6">
      <c r="A3529" s="970"/>
      <c r="B3529" s="974"/>
      <c r="C3529" s="972"/>
      <c r="D3529" s="789"/>
      <c r="E3529" s="789"/>
      <c r="F3529" s="789"/>
    </row>
    <row r="3530" spans="1:6">
      <c r="A3530" s="970"/>
      <c r="B3530" s="974"/>
      <c r="C3530" s="972"/>
      <c r="D3530" s="789"/>
      <c r="E3530" s="789"/>
      <c r="F3530" s="789"/>
    </row>
    <row r="3531" spans="1:6">
      <c r="A3531" s="970"/>
      <c r="B3531" s="974"/>
      <c r="C3531" s="972"/>
      <c r="D3531" s="789"/>
      <c r="E3531" s="789"/>
      <c r="F3531" s="789"/>
    </row>
    <row r="3532" spans="1:6">
      <c r="A3532" s="970"/>
      <c r="B3532" s="974"/>
      <c r="C3532" s="972"/>
      <c r="D3532" s="789"/>
      <c r="E3532" s="789"/>
      <c r="F3532" s="789"/>
    </row>
    <row r="3533" spans="1:6">
      <c r="A3533" s="970"/>
      <c r="B3533" s="974"/>
      <c r="C3533" s="972"/>
      <c r="D3533" s="789"/>
      <c r="E3533" s="789"/>
      <c r="F3533" s="789"/>
    </row>
    <row r="3534" spans="1:6">
      <c r="A3534" s="970"/>
      <c r="B3534" s="974"/>
      <c r="C3534" s="972"/>
      <c r="D3534" s="789"/>
      <c r="E3534" s="789"/>
      <c r="F3534" s="789"/>
    </row>
    <row r="3535" spans="1:6">
      <c r="A3535" s="970"/>
      <c r="B3535" s="974"/>
      <c r="C3535" s="972"/>
      <c r="D3535" s="789"/>
      <c r="E3535" s="789"/>
      <c r="F3535" s="789"/>
    </row>
    <row r="3536" spans="1:6">
      <c r="A3536" s="970"/>
      <c r="B3536" s="974"/>
      <c r="C3536" s="972"/>
      <c r="D3536" s="789"/>
      <c r="E3536" s="789"/>
      <c r="F3536" s="789"/>
    </row>
    <row r="3537" spans="1:6">
      <c r="A3537" s="970"/>
      <c r="B3537" s="974"/>
      <c r="C3537" s="972"/>
      <c r="D3537" s="789"/>
      <c r="E3537" s="789"/>
      <c r="F3537" s="789"/>
    </row>
    <row r="3538" spans="1:6">
      <c r="A3538" s="970"/>
      <c r="B3538" s="974"/>
      <c r="C3538" s="972"/>
      <c r="D3538" s="789"/>
      <c r="E3538" s="789"/>
      <c r="F3538" s="789"/>
    </row>
    <row r="3539" spans="1:6">
      <c r="A3539" s="970"/>
      <c r="B3539" s="974"/>
      <c r="C3539" s="972"/>
      <c r="D3539" s="789"/>
      <c r="E3539" s="789"/>
      <c r="F3539" s="789"/>
    </row>
    <row r="3540" spans="1:6">
      <c r="A3540" s="970"/>
      <c r="B3540" s="974"/>
      <c r="C3540" s="972"/>
      <c r="D3540" s="789"/>
      <c r="E3540" s="789"/>
      <c r="F3540" s="789"/>
    </row>
    <row r="3541" spans="1:6">
      <c r="A3541" s="970"/>
      <c r="B3541" s="974"/>
      <c r="C3541" s="972"/>
      <c r="D3541" s="789"/>
      <c r="E3541" s="789"/>
      <c r="F3541" s="789"/>
    </row>
    <row r="3542" spans="1:6">
      <c r="A3542" s="970"/>
      <c r="B3542" s="974"/>
      <c r="C3542" s="972"/>
      <c r="D3542" s="789"/>
      <c r="E3542" s="789"/>
      <c r="F3542" s="789"/>
    </row>
    <row r="3543" spans="1:6">
      <c r="A3543" s="970"/>
      <c r="B3543" s="974"/>
      <c r="C3543" s="972"/>
      <c r="D3543" s="789"/>
      <c r="E3543" s="789"/>
      <c r="F3543" s="789"/>
    </row>
    <row r="3544" spans="1:6">
      <c r="A3544" s="970"/>
      <c r="B3544" s="974"/>
      <c r="C3544" s="972"/>
      <c r="D3544" s="789"/>
      <c r="E3544" s="789"/>
      <c r="F3544" s="789"/>
    </row>
    <row r="3545" spans="1:6">
      <c r="A3545" s="970"/>
      <c r="B3545" s="974"/>
      <c r="C3545" s="972"/>
      <c r="D3545" s="789"/>
      <c r="E3545" s="789"/>
      <c r="F3545" s="789"/>
    </row>
    <row r="3546" spans="1:6">
      <c r="A3546" s="970"/>
      <c r="B3546" s="974"/>
      <c r="C3546" s="972"/>
      <c r="D3546" s="789"/>
      <c r="E3546" s="789"/>
      <c r="F3546" s="789"/>
    </row>
    <row r="3547" spans="1:6">
      <c r="A3547" s="970"/>
      <c r="B3547" s="974"/>
      <c r="C3547" s="972"/>
      <c r="D3547" s="789"/>
      <c r="E3547" s="789"/>
      <c r="F3547" s="789"/>
    </row>
    <row r="3548" spans="1:6">
      <c r="A3548" s="970"/>
      <c r="B3548" s="974"/>
      <c r="C3548" s="972"/>
      <c r="D3548" s="789"/>
      <c r="E3548" s="789"/>
      <c r="F3548" s="789"/>
    </row>
    <row r="3549" spans="1:6">
      <c r="A3549" s="970"/>
      <c r="B3549" s="974"/>
      <c r="C3549" s="972"/>
      <c r="D3549" s="789"/>
      <c r="E3549" s="789"/>
      <c r="F3549" s="789"/>
    </row>
    <row r="3550" spans="1:6">
      <c r="A3550" s="970"/>
      <c r="B3550" s="974"/>
      <c r="C3550" s="972"/>
      <c r="D3550" s="789"/>
      <c r="E3550" s="789"/>
      <c r="F3550" s="789"/>
    </row>
    <row r="3551" spans="1:6">
      <c r="A3551" s="970"/>
      <c r="B3551" s="974"/>
      <c r="C3551" s="972"/>
      <c r="D3551" s="789"/>
      <c r="E3551" s="789"/>
      <c r="F3551" s="789"/>
    </row>
    <row r="3552" spans="1:6">
      <c r="A3552" s="970"/>
      <c r="B3552" s="974"/>
      <c r="C3552" s="972"/>
      <c r="D3552" s="789"/>
      <c r="E3552" s="789"/>
      <c r="F3552" s="789"/>
    </row>
    <row r="3553" spans="1:6">
      <c r="A3553" s="970"/>
      <c r="B3553" s="974"/>
      <c r="C3553" s="972"/>
      <c r="D3553" s="789"/>
      <c r="E3553" s="789"/>
      <c r="F3553" s="789"/>
    </row>
    <row r="3554" spans="1:6">
      <c r="A3554" s="970"/>
      <c r="B3554" s="974"/>
      <c r="C3554" s="972"/>
      <c r="D3554" s="789"/>
      <c r="E3554" s="789"/>
      <c r="F3554" s="789"/>
    </row>
    <row r="3555" spans="1:6">
      <c r="A3555" s="970"/>
      <c r="B3555" s="974"/>
      <c r="C3555" s="972"/>
      <c r="D3555" s="789"/>
      <c r="E3555" s="789"/>
      <c r="F3555" s="789"/>
    </row>
    <row r="3556" spans="1:6">
      <c r="A3556" s="970"/>
      <c r="B3556" s="974"/>
      <c r="C3556" s="972"/>
      <c r="D3556" s="789"/>
      <c r="E3556" s="789"/>
      <c r="F3556" s="789"/>
    </row>
    <row r="3557" spans="1:6">
      <c r="A3557" s="970"/>
      <c r="B3557" s="974"/>
      <c r="C3557" s="972"/>
      <c r="D3557" s="789"/>
      <c r="E3557" s="789"/>
      <c r="F3557" s="789"/>
    </row>
    <row r="3558" spans="1:6">
      <c r="A3558" s="970"/>
      <c r="B3558" s="974"/>
      <c r="C3558" s="972"/>
      <c r="D3558" s="789"/>
      <c r="E3558" s="789"/>
      <c r="F3558" s="789"/>
    </row>
    <row r="3559" spans="1:6">
      <c r="A3559" s="970"/>
      <c r="B3559" s="974"/>
      <c r="C3559" s="972"/>
      <c r="D3559" s="789"/>
      <c r="E3559" s="789"/>
      <c r="F3559" s="789"/>
    </row>
    <row r="3560" spans="1:6">
      <c r="A3560" s="970"/>
      <c r="B3560" s="974"/>
      <c r="C3560" s="972"/>
      <c r="D3560" s="789"/>
      <c r="E3560" s="789"/>
      <c r="F3560" s="789"/>
    </row>
    <row r="3561" spans="1:6">
      <c r="A3561" s="970"/>
      <c r="B3561" s="974"/>
      <c r="C3561" s="972"/>
      <c r="D3561" s="789"/>
      <c r="E3561" s="789"/>
      <c r="F3561" s="789"/>
    </row>
    <row r="3562" spans="1:6">
      <c r="A3562" s="970"/>
      <c r="B3562" s="974"/>
      <c r="C3562" s="972"/>
      <c r="D3562" s="789"/>
      <c r="E3562" s="789"/>
      <c r="F3562" s="789"/>
    </row>
    <row r="3563" spans="1:6">
      <c r="A3563" s="970"/>
      <c r="B3563" s="974"/>
      <c r="C3563" s="972"/>
      <c r="D3563" s="789"/>
      <c r="E3563" s="789"/>
      <c r="F3563" s="789"/>
    </row>
    <row r="3564" spans="1:6">
      <c r="A3564" s="970"/>
      <c r="B3564" s="974"/>
      <c r="C3564" s="972"/>
      <c r="D3564" s="789"/>
      <c r="E3564" s="789"/>
      <c r="F3564" s="789"/>
    </row>
    <row r="3565" spans="1:6">
      <c r="A3565" s="970"/>
      <c r="B3565" s="974"/>
      <c r="C3565" s="972"/>
      <c r="D3565" s="789"/>
      <c r="E3565" s="789"/>
      <c r="F3565" s="789"/>
    </row>
    <row r="3566" spans="1:6">
      <c r="A3566" s="970"/>
      <c r="B3566" s="974"/>
      <c r="C3566" s="972"/>
      <c r="D3566" s="789"/>
      <c r="E3566" s="789"/>
      <c r="F3566" s="789"/>
    </row>
    <row r="3567" spans="1:6">
      <c r="A3567" s="970"/>
      <c r="B3567" s="974"/>
      <c r="C3567" s="972"/>
      <c r="D3567" s="789"/>
      <c r="E3567" s="789"/>
      <c r="F3567" s="789"/>
    </row>
    <row r="3568" spans="1:6">
      <c r="A3568" s="970"/>
      <c r="B3568" s="974"/>
      <c r="C3568" s="972"/>
      <c r="D3568" s="789"/>
      <c r="E3568" s="789"/>
      <c r="F3568" s="789"/>
    </row>
    <row r="3569" spans="1:6">
      <c r="A3569" s="970"/>
      <c r="B3569" s="974"/>
      <c r="C3569" s="972"/>
      <c r="D3569" s="789"/>
      <c r="E3569" s="789"/>
      <c r="F3569" s="789"/>
    </row>
    <row r="3570" spans="1:6">
      <c r="A3570" s="970"/>
      <c r="B3570" s="974"/>
      <c r="C3570" s="972"/>
      <c r="D3570" s="789"/>
      <c r="E3570" s="789"/>
      <c r="F3570" s="789"/>
    </row>
    <row r="3571" spans="1:6">
      <c r="A3571" s="970"/>
      <c r="B3571" s="974"/>
      <c r="C3571" s="972"/>
      <c r="D3571" s="789"/>
      <c r="E3571" s="789"/>
      <c r="F3571" s="789"/>
    </row>
    <row r="3572" spans="1:6">
      <c r="A3572" s="970"/>
      <c r="B3572" s="974"/>
      <c r="C3572" s="972"/>
      <c r="D3572" s="789"/>
      <c r="E3572" s="789"/>
      <c r="F3572" s="789"/>
    </row>
    <row r="3573" spans="1:6">
      <c r="A3573" s="970"/>
      <c r="B3573" s="974"/>
      <c r="C3573" s="972"/>
      <c r="D3573" s="789"/>
      <c r="E3573" s="789"/>
      <c r="F3573" s="789"/>
    </row>
    <row r="3574" spans="1:6">
      <c r="A3574" s="970"/>
      <c r="B3574" s="974"/>
      <c r="C3574" s="972"/>
      <c r="D3574" s="789"/>
      <c r="E3574" s="789"/>
      <c r="F3574" s="789"/>
    </row>
    <row r="3575" spans="1:6">
      <c r="A3575" s="970"/>
      <c r="B3575" s="974"/>
      <c r="C3575" s="972"/>
      <c r="D3575" s="789"/>
      <c r="E3575" s="789"/>
      <c r="F3575" s="789"/>
    </row>
    <row r="3576" spans="1:6">
      <c r="A3576" s="970"/>
      <c r="B3576" s="974"/>
      <c r="C3576" s="972"/>
      <c r="D3576" s="789"/>
      <c r="E3576" s="789"/>
      <c r="F3576" s="789"/>
    </row>
    <row r="3577" spans="1:6">
      <c r="A3577" s="970"/>
      <c r="B3577" s="974"/>
      <c r="C3577" s="972"/>
      <c r="D3577" s="789"/>
      <c r="E3577" s="789"/>
      <c r="F3577" s="789"/>
    </row>
    <row r="3578" spans="1:6">
      <c r="A3578" s="970"/>
      <c r="B3578" s="974"/>
      <c r="C3578" s="972"/>
      <c r="D3578" s="789"/>
      <c r="E3578" s="789"/>
      <c r="F3578" s="789"/>
    </row>
    <row r="3579" spans="1:6">
      <c r="A3579" s="970"/>
      <c r="B3579" s="974"/>
      <c r="C3579" s="972"/>
      <c r="D3579" s="789"/>
      <c r="E3579" s="789"/>
      <c r="F3579" s="789"/>
    </row>
    <row r="3580" spans="1:6">
      <c r="A3580" s="970"/>
      <c r="B3580" s="974"/>
      <c r="C3580" s="972"/>
      <c r="D3580" s="789"/>
      <c r="E3580" s="789"/>
      <c r="F3580" s="789"/>
    </row>
    <row r="3581" spans="1:6">
      <c r="A3581" s="970"/>
      <c r="B3581" s="974"/>
      <c r="C3581" s="972"/>
      <c r="D3581" s="789"/>
      <c r="E3581" s="789"/>
      <c r="F3581" s="789"/>
    </row>
    <row r="3582" spans="1:6">
      <c r="A3582" s="970"/>
      <c r="B3582" s="974"/>
      <c r="C3582" s="972"/>
      <c r="D3582" s="789"/>
      <c r="E3582" s="789"/>
      <c r="F3582" s="789"/>
    </row>
    <row r="3583" spans="1:6">
      <c r="A3583" s="970"/>
      <c r="B3583" s="974"/>
      <c r="C3583" s="972"/>
      <c r="D3583" s="789"/>
      <c r="E3583" s="789"/>
      <c r="F3583" s="789"/>
    </row>
    <row r="3584" spans="1:6">
      <c r="A3584" s="970"/>
      <c r="B3584" s="974"/>
      <c r="C3584" s="972"/>
      <c r="D3584" s="789"/>
      <c r="E3584" s="789"/>
      <c r="F3584" s="789"/>
    </row>
    <row r="3585" spans="1:6">
      <c r="A3585" s="970"/>
      <c r="B3585" s="974"/>
      <c r="C3585" s="972"/>
      <c r="D3585" s="789"/>
      <c r="E3585" s="789"/>
      <c r="F3585" s="789"/>
    </row>
    <row r="3586" spans="1:6">
      <c r="A3586" s="970"/>
      <c r="B3586" s="974"/>
      <c r="C3586" s="972"/>
      <c r="D3586" s="789"/>
      <c r="E3586" s="789"/>
      <c r="F3586" s="789"/>
    </row>
    <row r="3587" spans="1:6">
      <c r="A3587" s="970"/>
      <c r="B3587" s="974"/>
      <c r="C3587" s="972"/>
      <c r="D3587" s="789"/>
      <c r="E3587" s="789"/>
      <c r="F3587" s="789"/>
    </row>
    <row r="3588" spans="1:6">
      <c r="A3588" s="970"/>
      <c r="B3588" s="974"/>
      <c r="C3588" s="972"/>
      <c r="D3588" s="789"/>
      <c r="E3588" s="789"/>
      <c r="F3588" s="789"/>
    </row>
    <row r="3589" spans="1:6">
      <c r="A3589" s="970"/>
      <c r="B3589" s="974"/>
      <c r="C3589" s="972"/>
      <c r="D3589" s="789"/>
      <c r="E3589" s="789"/>
      <c r="F3589" s="789"/>
    </row>
    <row r="3590" spans="1:6">
      <c r="A3590" s="970"/>
      <c r="B3590" s="974"/>
      <c r="C3590" s="972"/>
      <c r="D3590" s="789"/>
      <c r="E3590" s="789"/>
      <c r="F3590" s="789"/>
    </row>
    <row r="3591" spans="1:6">
      <c r="A3591" s="970"/>
      <c r="B3591" s="974"/>
      <c r="C3591" s="972"/>
      <c r="D3591" s="789"/>
      <c r="E3591" s="789"/>
      <c r="F3591" s="789"/>
    </row>
    <row r="3592" spans="1:6">
      <c r="A3592" s="970"/>
      <c r="B3592" s="974"/>
      <c r="C3592" s="972"/>
      <c r="D3592" s="789"/>
      <c r="E3592" s="789"/>
      <c r="F3592" s="789"/>
    </row>
    <row r="3593" spans="1:6">
      <c r="A3593" s="970"/>
      <c r="B3593" s="974"/>
      <c r="C3593" s="972"/>
      <c r="D3593" s="789"/>
      <c r="E3593" s="789"/>
      <c r="F3593" s="789"/>
    </row>
    <row r="3594" spans="1:6">
      <c r="A3594" s="970"/>
      <c r="B3594" s="974"/>
      <c r="C3594" s="972"/>
      <c r="D3594" s="789"/>
      <c r="E3594" s="789"/>
      <c r="F3594" s="789"/>
    </row>
    <row r="3595" spans="1:6">
      <c r="A3595" s="970"/>
      <c r="B3595" s="974"/>
      <c r="C3595" s="972"/>
      <c r="D3595" s="789"/>
      <c r="E3595" s="789"/>
      <c r="F3595" s="789"/>
    </row>
    <row r="3596" spans="1:6">
      <c r="A3596" s="970"/>
      <c r="B3596" s="974"/>
      <c r="C3596" s="972"/>
      <c r="D3596" s="789"/>
      <c r="E3596" s="789"/>
      <c r="F3596" s="789"/>
    </row>
    <row r="3597" spans="1:6">
      <c r="A3597" s="970"/>
      <c r="B3597" s="974"/>
      <c r="C3597" s="972"/>
      <c r="D3597" s="789"/>
      <c r="E3597" s="789"/>
      <c r="F3597" s="789"/>
    </row>
    <row r="3598" spans="1:6">
      <c r="A3598" s="970"/>
      <c r="B3598" s="974"/>
      <c r="C3598" s="972"/>
      <c r="D3598" s="789"/>
      <c r="E3598" s="789"/>
      <c r="F3598" s="789"/>
    </row>
    <row r="3599" spans="1:6">
      <c r="A3599" s="970"/>
      <c r="B3599" s="974"/>
      <c r="C3599" s="972"/>
      <c r="D3599" s="789"/>
      <c r="E3599" s="789"/>
      <c r="F3599" s="789"/>
    </row>
    <row r="3600" spans="1:6">
      <c r="A3600" s="970"/>
      <c r="B3600" s="974"/>
      <c r="C3600" s="972"/>
      <c r="D3600" s="789"/>
      <c r="E3600" s="789"/>
      <c r="F3600" s="789"/>
    </row>
    <row r="3601" spans="1:6">
      <c r="A3601" s="970"/>
      <c r="B3601" s="974"/>
      <c r="C3601" s="972"/>
      <c r="D3601" s="789"/>
      <c r="E3601" s="789"/>
      <c r="F3601" s="789"/>
    </row>
    <row r="3602" spans="1:6">
      <c r="A3602" s="970"/>
      <c r="B3602" s="974"/>
      <c r="C3602" s="972"/>
      <c r="D3602" s="789"/>
      <c r="E3602" s="789"/>
      <c r="F3602" s="789"/>
    </row>
    <row r="3603" spans="1:6">
      <c r="A3603" s="970"/>
      <c r="B3603" s="974"/>
      <c r="C3603" s="972"/>
      <c r="D3603" s="789"/>
      <c r="E3603" s="789"/>
      <c r="F3603" s="789"/>
    </row>
    <row r="3604" spans="1:6">
      <c r="A3604" s="970"/>
      <c r="B3604" s="974"/>
      <c r="C3604" s="972"/>
      <c r="D3604" s="789"/>
      <c r="E3604" s="789"/>
      <c r="F3604" s="789"/>
    </row>
    <row r="3605" spans="1:6">
      <c r="A3605" s="970"/>
      <c r="B3605" s="974"/>
      <c r="C3605" s="972"/>
      <c r="D3605" s="789"/>
      <c r="E3605" s="789"/>
      <c r="F3605" s="789"/>
    </row>
    <row r="3606" spans="1:6">
      <c r="A3606" s="970"/>
      <c r="B3606" s="974"/>
      <c r="C3606" s="972"/>
      <c r="D3606" s="789"/>
      <c r="E3606" s="789"/>
      <c r="F3606" s="789"/>
    </row>
    <row r="3607" spans="1:6">
      <c r="A3607" s="970"/>
      <c r="B3607" s="974"/>
      <c r="C3607" s="972"/>
      <c r="D3607" s="789"/>
      <c r="E3607" s="789"/>
      <c r="F3607" s="789"/>
    </row>
    <row r="3608" spans="1:6">
      <c r="A3608" s="970"/>
      <c r="B3608" s="974"/>
      <c r="C3608" s="972"/>
      <c r="D3608" s="789"/>
      <c r="E3608" s="789"/>
      <c r="F3608" s="789"/>
    </row>
    <row r="3609" spans="1:6">
      <c r="A3609" s="970"/>
      <c r="B3609" s="974"/>
      <c r="C3609" s="972"/>
      <c r="D3609" s="789"/>
      <c r="E3609" s="789"/>
      <c r="F3609" s="789"/>
    </row>
    <row r="3610" spans="1:6">
      <c r="A3610" s="970"/>
      <c r="B3610" s="974"/>
      <c r="C3610" s="972"/>
      <c r="D3610" s="789"/>
      <c r="E3610" s="789"/>
      <c r="F3610" s="789"/>
    </row>
    <row r="3611" spans="1:6">
      <c r="A3611" s="970"/>
      <c r="B3611" s="974"/>
      <c r="C3611" s="972"/>
      <c r="D3611" s="789"/>
      <c r="E3611" s="789"/>
      <c r="F3611" s="789"/>
    </row>
    <row r="3612" spans="1:6">
      <c r="A3612" s="970"/>
      <c r="B3612" s="974"/>
      <c r="C3612" s="972"/>
      <c r="D3612" s="789"/>
      <c r="E3612" s="789"/>
      <c r="F3612" s="789"/>
    </row>
    <row r="3613" spans="1:6">
      <c r="A3613" s="970"/>
      <c r="B3613" s="974"/>
      <c r="C3613" s="972"/>
      <c r="D3613" s="789"/>
      <c r="E3613" s="789"/>
      <c r="F3613" s="789"/>
    </row>
    <row r="3614" spans="1:6">
      <c r="A3614" s="970"/>
      <c r="B3614" s="974"/>
      <c r="C3614" s="972"/>
      <c r="D3614" s="789"/>
      <c r="E3614" s="789"/>
      <c r="F3614" s="789"/>
    </row>
    <row r="3615" spans="1:6">
      <c r="A3615" s="970"/>
      <c r="B3615" s="974"/>
      <c r="C3615" s="972"/>
      <c r="D3615" s="789"/>
      <c r="E3615" s="789"/>
      <c r="F3615" s="789"/>
    </row>
    <row r="3616" spans="1:6">
      <c r="A3616" s="970"/>
      <c r="B3616" s="974"/>
      <c r="C3616" s="972"/>
      <c r="D3616" s="789"/>
      <c r="E3616" s="789"/>
      <c r="F3616" s="789"/>
    </row>
    <row r="3617" spans="1:6">
      <c r="A3617" s="970"/>
      <c r="B3617" s="974"/>
      <c r="C3617" s="972"/>
      <c r="D3617" s="789"/>
      <c r="E3617" s="789"/>
      <c r="F3617" s="789"/>
    </row>
    <row r="3618" spans="1:6">
      <c r="A3618" s="970"/>
      <c r="B3618" s="974"/>
      <c r="C3618" s="972"/>
      <c r="D3618" s="789"/>
      <c r="E3618" s="789"/>
      <c r="F3618" s="789"/>
    </row>
    <row r="3619" spans="1:6">
      <c r="A3619" s="970"/>
      <c r="B3619" s="974"/>
      <c r="C3619" s="972"/>
      <c r="D3619" s="789"/>
      <c r="E3619" s="789"/>
      <c r="F3619" s="789"/>
    </row>
    <row r="3620" spans="1:6">
      <c r="A3620" s="970"/>
      <c r="B3620" s="974"/>
      <c r="C3620" s="972"/>
      <c r="D3620" s="789"/>
      <c r="E3620" s="789"/>
      <c r="F3620" s="789"/>
    </row>
    <row r="3621" spans="1:6">
      <c r="A3621" s="970"/>
      <c r="B3621" s="974"/>
      <c r="C3621" s="972"/>
      <c r="D3621" s="789"/>
      <c r="E3621" s="789"/>
      <c r="F3621" s="789"/>
    </row>
    <row r="3622" spans="1:6">
      <c r="A3622" s="970"/>
      <c r="B3622" s="974"/>
      <c r="C3622" s="972"/>
      <c r="D3622" s="789"/>
      <c r="E3622" s="789"/>
      <c r="F3622" s="789"/>
    </row>
    <row r="3623" spans="1:6">
      <c r="A3623" s="970"/>
      <c r="B3623" s="974"/>
      <c r="C3623" s="972"/>
      <c r="D3623" s="789"/>
      <c r="E3623" s="789"/>
      <c r="F3623" s="789"/>
    </row>
    <row r="3624" spans="1:6">
      <c r="A3624" s="970"/>
      <c r="B3624" s="974"/>
      <c r="C3624" s="972"/>
      <c r="D3624" s="789"/>
      <c r="E3624" s="789"/>
      <c r="F3624" s="789"/>
    </row>
    <row r="3625" spans="1:6">
      <c r="A3625" s="970"/>
      <c r="B3625" s="974"/>
      <c r="C3625" s="972"/>
      <c r="D3625" s="789"/>
      <c r="E3625" s="789"/>
      <c r="F3625" s="789"/>
    </row>
    <row r="3626" spans="1:6">
      <c r="A3626" s="970"/>
      <c r="B3626" s="974"/>
      <c r="C3626" s="972"/>
      <c r="D3626" s="789"/>
      <c r="E3626" s="789"/>
      <c r="F3626" s="789"/>
    </row>
    <row r="3627" spans="1:6">
      <c r="A3627" s="970"/>
      <c r="B3627" s="974"/>
      <c r="C3627" s="972"/>
      <c r="D3627" s="789"/>
      <c r="E3627" s="789"/>
      <c r="F3627" s="789"/>
    </row>
    <row r="3628" spans="1:6">
      <c r="A3628" s="970"/>
      <c r="B3628" s="974"/>
      <c r="C3628" s="972"/>
      <c r="D3628" s="789"/>
      <c r="E3628" s="789"/>
      <c r="F3628" s="789"/>
    </row>
    <row r="3629" spans="1:6">
      <c r="A3629" s="970"/>
      <c r="B3629" s="974"/>
      <c r="C3629" s="972"/>
      <c r="D3629" s="789"/>
      <c r="E3629" s="789"/>
      <c r="F3629" s="789"/>
    </row>
    <row r="3630" spans="1:6">
      <c r="A3630" s="970"/>
      <c r="B3630" s="974"/>
      <c r="C3630" s="972"/>
      <c r="D3630" s="789"/>
      <c r="E3630" s="789"/>
      <c r="F3630" s="789"/>
    </row>
    <row r="3631" spans="1:6">
      <c r="A3631" s="970"/>
      <c r="B3631" s="974"/>
      <c r="C3631" s="972"/>
      <c r="D3631" s="789"/>
      <c r="E3631" s="789"/>
      <c r="F3631" s="789"/>
    </row>
    <row r="3632" spans="1:6">
      <c r="A3632" s="970"/>
      <c r="B3632" s="974"/>
      <c r="C3632" s="972"/>
      <c r="D3632" s="789"/>
      <c r="E3632" s="789"/>
      <c r="F3632" s="789"/>
    </row>
    <row r="3633" spans="1:6">
      <c r="A3633" s="970"/>
      <c r="B3633" s="974"/>
      <c r="C3633" s="972"/>
      <c r="D3633" s="789"/>
      <c r="E3633" s="789"/>
      <c r="F3633" s="789"/>
    </row>
    <row r="3634" spans="1:6">
      <c r="A3634" s="970"/>
      <c r="B3634" s="974"/>
      <c r="C3634" s="972"/>
      <c r="D3634" s="789"/>
      <c r="E3634" s="789"/>
      <c r="F3634" s="789"/>
    </row>
    <row r="3635" spans="1:6">
      <c r="A3635" s="970"/>
      <c r="B3635" s="974"/>
      <c r="C3635" s="972"/>
      <c r="D3635" s="789"/>
      <c r="E3635" s="789"/>
      <c r="F3635" s="789"/>
    </row>
    <row r="3636" spans="1:6">
      <c r="A3636" s="970"/>
      <c r="B3636" s="974"/>
      <c r="C3636" s="972"/>
      <c r="D3636" s="789"/>
      <c r="E3636" s="789"/>
      <c r="F3636" s="789"/>
    </row>
    <row r="3637" spans="1:6">
      <c r="A3637" s="970"/>
      <c r="B3637" s="974"/>
      <c r="C3637" s="972"/>
      <c r="D3637" s="789"/>
      <c r="E3637" s="789"/>
      <c r="F3637" s="789"/>
    </row>
    <row r="3638" spans="1:6">
      <c r="A3638" s="970"/>
      <c r="B3638" s="974"/>
      <c r="C3638" s="972"/>
      <c r="D3638" s="789"/>
      <c r="E3638" s="789"/>
      <c r="F3638" s="789"/>
    </row>
    <row r="3639" spans="1:6">
      <c r="A3639" s="970"/>
      <c r="B3639" s="974"/>
      <c r="C3639" s="972"/>
      <c r="D3639" s="789"/>
      <c r="E3639" s="789"/>
      <c r="F3639" s="789"/>
    </row>
    <row r="3640" spans="1:6">
      <c r="A3640" s="970"/>
      <c r="B3640" s="974"/>
      <c r="C3640" s="972"/>
      <c r="D3640" s="789"/>
      <c r="E3640" s="789"/>
      <c r="F3640" s="789"/>
    </row>
    <row r="3641" spans="1:6">
      <c r="A3641" s="970"/>
      <c r="B3641" s="974"/>
      <c r="C3641" s="972"/>
      <c r="D3641" s="789"/>
      <c r="E3641" s="789"/>
      <c r="F3641" s="789"/>
    </row>
    <row r="3642" spans="1:6">
      <c r="A3642" s="970"/>
      <c r="B3642" s="974"/>
      <c r="C3642" s="972"/>
      <c r="D3642" s="789"/>
      <c r="E3642" s="789"/>
      <c r="F3642" s="789"/>
    </row>
    <row r="3643" spans="1:6">
      <c r="A3643" s="970"/>
      <c r="B3643" s="974"/>
      <c r="C3643" s="972"/>
      <c r="D3643" s="789"/>
      <c r="E3643" s="789"/>
      <c r="F3643" s="789"/>
    </row>
    <row r="3644" spans="1:6">
      <c r="A3644" s="970"/>
      <c r="B3644" s="974"/>
      <c r="C3644" s="972"/>
      <c r="D3644" s="789"/>
      <c r="E3644" s="789"/>
      <c r="F3644" s="789"/>
    </row>
    <row r="3645" spans="1:6">
      <c r="A3645" s="970"/>
      <c r="B3645" s="974"/>
      <c r="C3645" s="972"/>
      <c r="D3645" s="789"/>
      <c r="E3645" s="789"/>
      <c r="F3645" s="789"/>
    </row>
    <row r="3646" spans="1:6">
      <c r="A3646" s="970"/>
      <c r="B3646" s="974"/>
      <c r="C3646" s="972"/>
      <c r="D3646" s="789"/>
      <c r="E3646" s="789"/>
      <c r="F3646" s="789"/>
    </row>
    <row r="3647" spans="1:6">
      <c r="A3647" s="970"/>
      <c r="B3647" s="974"/>
      <c r="C3647" s="972"/>
      <c r="D3647" s="789"/>
      <c r="E3647" s="789"/>
      <c r="F3647" s="789"/>
    </row>
    <row r="3648" spans="1:6">
      <c r="A3648" s="970"/>
      <c r="B3648" s="974"/>
      <c r="C3648" s="972"/>
      <c r="D3648" s="789"/>
      <c r="E3648" s="789"/>
      <c r="F3648" s="789"/>
    </row>
    <row r="3649" spans="1:6">
      <c r="A3649" s="970"/>
      <c r="B3649" s="974"/>
      <c r="C3649" s="972"/>
      <c r="D3649" s="789"/>
      <c r="E3649" s="789"/>
      <c r="F3649" s="789"/>
    </row>
    <row r="3650" spans="1:6">
      <c r="A3650" s="970"/>
      <c r="B3650" s="974"/>
      <c r="C3650" s="972"/>
      <c r="D3650" s="789"/>
      <c r="E3650" s="789"/>
      <c r="F3650" s="789"/>
    </row>
    <row r="3651" spans="1:6">
      <c r="A3651" s="970"/>
      <c r="B3651" s="974"/>
      <c r="C3651" s="972"/>
      <c r="D3651" s="789"/>
      <c r="E3651" s="789"/>
      <c r="F3651" s="789"/>
    </row>
    <row r="3652" spans="1:6">
      <c r="A3652" s="970"/>
      <c r="B3652" s="974"/>
      <c r="C3652" s="972"/>
      <c r="D3652" s="789"/>
      <c r="E3652" s="789"/>
      <c r="F3652" s="789"/>
    </row>
    <row r="3653" spans="1:6">
      <c r="A3653" s="970"/>
      <c r="B3653" s="974"/>
      <c r="C3653" s="972"/>
      <c r="D3653" s="789"/>
      <c r="E3653" s="789"/>
      <c r="F3653" s="789"/>
    </row>
    <row r="3654" spans="1:6">
      <c r="A3654" s="970"/>
      <c r="B3654" s="974"/>
      <c r="C3654" s="972"/>
      <c r="D3654" s="789"/>
      <c r="E3654" s="789"/>
      <c r="F3654" s="789"/>
    </row>
    <row r="3655" spans="1:6">
      <c r="A3655" s="970"/>
      <c r="B3655" s="974"/>
      <c r="C3655" s="972"/>
      <c r="D3655" s="789"/>
      <c r="E3655" s="789"/>
      <c r="F3655" s="789"/>
    </row>
    <row r="3656" spans="1:6">
      <c r="A3656" s="970"/>
      <c r="B3656" s="974"/>
      <c r="C3656" s="972"/>
      <c r="D3656" s="789"/>
      <c r="E3656" s="789"/>
      <c r="F3656" s="789"/>
    </row>
    <row r="3657" spans="1:6">
      <c r="A3657" s="970"/>
      <c r="B3657" s="974"/>
      <c r="C3657" s="972"/>
      <c r="D3657" s="789"/>
      <c r="E3657" s="789"/>
      <c r="F3657" s="789"/>
    </row>
    <row r="3658" spans="1:6">
      <c r="A3658" s="970"/>
      <c r="B3658" s="974"/>
      <c r="C3658" s="972"/>
      <c r="D3658" s="789"/>
      <c r="E3658" s="789"/>
      <c r="F3658" s="789"/>
    </row>
    <row r="3659" spans="1:6">
      <c r="A3659" s="970"/>
      <c r="B3659" s="974"/>
      <c r="C3659" s="972"/>
      <c r="D3659" s="789"/>
      <c r="E3659" s="789"/>
      <c r="F3659" s="789"/>
    </row>
    <row r="3660" spans="1:6">
      <c r="A3660" s="970"/>
      <c r="B3660" s="974"/>
      <c r="C3660" s="972"/>
      <c r="D3660" s="789"/>
      <c r="E3660" s="789"/>
      <c r="F3660" s="789"/>
    </row>
    <row r="3661" spans="1:6">
      <c r="A3661" s="970"/>
      <c r="B3661" s="974"/>
      <c r="C3661" s="972"/>
      <c r="D3661" s="789"/>
      <c r="E3661" s="789"/>
      <c r="F3661" s="789"/>
    </row>
    <row r="3662" spans="1:6">
      <c r="A3662" s="970"/>
      <c r="B3662" s="974"/>
      <c r="C3662" s="972"/>
      <c r="D3662" s="789"/>
      <c r="E3662" s="789"/>
      <c r="F3662" s="789"/>
    </row>
    <row r="3663" spans="1:6">
      <c r="A3663" s="970"/>
      <c r="B3663" s="974"/>
      <c r="C3663" s="972"/>
      <c r="D3663" s="789"/>
      <c r="E3663" s="789"/>
      <c r="F3663" s="789"/>
    </row>
    <row r="3664" spans="1:6">
      <c r="A3664" s="970"/>
      <c r="B3664" s="974"/>
      <c r="C3664" s="972"/>
      <c r="D3664" s="789"/>
      <c r="E3664" s="789"/>
      <c r="F3664" s="789"/>
    </row>
    <row r="3665" spans="1:6">
      <c r="A3665" s="970"/>
      <c r="B3665" s="974"/>
      <c r="C3665" s="972"/>
      <c r="D3665" s="789"/>
      <c r="E3665" s="789"/>
      <c r="F3665" s="789"/>
    </row>
    <row r="3666" spans="1:6">
      <c r="A3666" s="970"/>
      <c r="B3666" s="974"/>
      <c r="C3666" s="972"/>
      <c r="D3666" s="789"/>
      <c r="E3666" s="789"/>
      <c r="F3666" s="789"/>
    </row>
    <row r="3667" spans="1:6">
      <c r="A3667" s="970"/>
      <c r="B3667" s="974"/>
      <c r="C3667" s="972"/>
      <c r="D3667" s="789"/>
      <c r="E3667" s="789"/>
      <c r="F3667" s="789"/>
    </row>
    <row r="3668" spans="1:6">
      <c r="A3668" s="970"/>
      <c r="B3668" s="974"/>
      <c r="C3668" s="972"/>
      <c r="D3668" s="789"/>
      <c r="E3668" s="789"/>
      <c r="F3668" s="789"/>
    </row>
    <row r="3669" spans="1:6">
      <c r="A3669" s="970"/>
      <c r="B3669" s="974"/>
      <c r="C3669" s="972"/>
      <c r="D3669" s="789"/>
      <c r="E3669" s="789"/>
      <c r="F3669" s="789"/>
    </row>
    <row r="3670" spans="1:6">
      <c r="A3670" s="970"/>
      <c r="B3670" s="974"/>
      <c r="C3670" s="972"/>
      <c r="D3670" s="789"/>
      <c r="E3670" s="789"/>
      <c r="F3670" s="789"/>
    </row>
    <row r="3671" spans="1:6">
      <c r="A3671" s="970"/>
      <c r="B3671" s="974"/>
      <c r="C3671" s="972"/>
      <c r="D3671" s="789"/>
      <c r="E3671" s="789"/>
      <c r="F3671" s="789"/>
    </row>
    <row r="3672" spans="1:6">
      <c r="A3672" s="970"/>
      <c r="B3672" s="974"/>
      <c r="C3672" s="972"/>
      <c r="D3672" s="789"/>
      <c r="E3672" s="789"/>
      <c r="F3672" s="789"/>
    </row>
    <row r="3673" spans="1:6">
      <c r="A3673" s="970"/>
      <c r="B3673" s="974"/>
      <c r="C3673" s="972"/>
      <c r="D3673" s="789"/>
      <c r="E3673" s="789"/>
      <c r="F3673" s="789"/>
    </row>
    <row r="3674" spans="1:6">
      <c r="A3674" s="970"/>
      <c r="B3674" s="974"/>
      <c r="C3674" s="972"/>
      <c r="D3674" s="789"/>
      <c r="E3674" s="789"/>
      <c r="F3674" s="789"/>
    </row>
    <row r="3675" spans="1:6">
      <c r="A3675" s="970"/>
      <c r="B3675" s="974"/>
      <c r="C3675" s="972"/>
      <c r="D3675" s="789"/>
      <c r="E3675" s="789"/>
      <c r="F3675" s="789"/>
    </row>
    <row r="3676" spans="1:6">
      <c r="A3676" s="970"/>
      <c r="B3676" s="974"/>
      <c r="C3676" s="972"/>
      <c r="D3676" s="789"/>
      <c r="E3676" s="789"/>
      <c r="F3676" s="789"/>
    </row>
    <row r="3677" spans="1:6">
      <c r="A3677" s="970"/>
      <c r="B3677" s="974"/>
      <c r="C3677" s="972"/>
      <c r="D3677" s="789"/>
      <c r="E3677" s="789"/>
      <c r="F3677" s="789"/>
    </row>
    <row r="3678" spans="1:6">
      <c r="A3678" s="970"/>
      <c r="B3678" s="974"/>
      <c r="C3678" s="972"/>
      <c r="D3678" s="789"/>
      <c r="E3678" s="789"/>
      <c r="F3678" s="789"/>
    </row>
    <row r="3679" spans="1:6">
      <c r="A3679" s="970"/>
      <c r="B3679" s="974"/>
      <c r="C3679" s="972"/>
      <c r="D3679" s="789"/>
      <c r="E3679" s="789"/>
      <c r="F3679" s="789"/>
    </row>
    <row r="3680" spans="1:6">
      <c r="A3680" s="970"/>
      <c r="B3680" s="974"/>
      <c r="C3680" s="972"/>
      <c r="D3680" s="789"/>
      <c r="E3680" s="789"/>
      <c r="F3680" s="789"/>
    </row>
    <row r="3681" spans="1:6">
      <c r="A3681" s="970"/>
      <c r="B3681" s="974"/>
      <c r="C3681" s="972"/>
      <c r="D3681" s="789"/>
      <c r="E3681" s="789"/>
      <c r="F3681" s="789"/>
    </row>
    <row r="3682" spans="1:6">
      <c r="A3682" s="970"/>
      <c r="B3682" s="974"/>
      <c r="C3682" s="972"/>
      <c r="D3682" s="789"/>
      <c r="E3682" s="789"/>
      <c r="F3682" s="789"/>
    </row>
    <row r="3683" spans="1:6">
      <c r="A3683" s="970"/>
      <c r="B3683" s="974"/>
      <c r="C3683" s="972"/>
      <c r="D3683" s="789"/>
      <c r="E3683" s="789"/>
      <c r="F3683" s="789"/>
    </row>
    <row r="3684" spans="1:6">
      <c r="A3684" s="970"/>
      <c r="B3684" s="974"/>
      <c r="C3684" s="972"/>
      <c r="D3684" s="789"/>
      <c r="E3684" s="789"/>
      <c r="F3684" s="789"/>
    </row>
    <row r="3685" spans="1:6">
      <c r="A3685" s="970"/>
      <c r="B3685" s="974"/>
      <c r="C3685" s="972"/>
      <c r="D3685" s="789"/>
      <c r="E3685" s="789"/>
      <c r="F3685" s="789"/>
    </row>
    <row r="3686" spans="1:6">
      <c r="A3686" s="970"/>
      <c r="B3686" s="974"/>
      <c r="C3686" s="972"/>
      <c r="D3686" s="789"/>
      <c r="E3686" s="789"/>
      <c r="F3686" s="789"/>
    </row>
    <row r="3687" spans="1:6">
      <c r="A3687" s="970"/>
      <c r="B3687" s="974"/>
      <c r="C3687" s="972"/>
      <c r="D3687" s="789"/>
      <c r="E3687" s="789"/>
      <c r="F3687" s="789"/>
    </row>
    <row r="3688" spans="1:6">
      <c r="A3688" s="970"/>
      <c r="B3688" s="974"/>
      <c r="C3688" s="972"/>
      <c r="D3688" s="789"/>
      <c r="E3688" s="789"/>
      <c r="F3688" s="789"/>
    </row>
    <row r="3689" spans="1:6">
      <c r="A3689" s="970"/>
      <c r="B3689" s="974"/>
      <c r="C3689" s="972"/>
      <c r="D3689" s="789"/>
      <c r="E3689" s="789"/>
      <c r="F3689" s="789"/>
    </row>
    <row r="3690" spans="1:6">
      <c r="A3690" s="970"/>
      <c r="B3690" s="974"/>
      <c r="C3690" s="972"/>
      <c r="D3690" s="789"/>
      <c r="E3690" s="789"/>
      <c r="F3690" s="789"/>
    </row>
    <row r="3691" spans="1:6">
      <c r="A3691" s="970"/>
      <c r="B3691" s="974"/>
      <c r="C3691" s="972"/>
      <c r="D3691" s="789"/>
      <c r="E3691" s="789"/>
      <c r="F3691" s="789"/>
    </row>
    <row r="3692" spans="1:6">
      <c r="A3692" s="970"/>
      <c r="B3692" s="974"/>
      <c r="C3692" s="972"/>
      <c r="D3692" s="789"/>
      <c r="E3692" s="789"/>
      <c r="F3692" s="789"/>
    </row>
    <row r="3693" spans="1:6">
      <c r="A3693" s="970"/>
      <c r="B3693" s="974"/>
      <c r="C3693" s="972"/>
      <c r="D3693" s="789"/>
      <c r="E3693" s="789"/>
      <c r="F3693" s="789"/>
    </row>
    <row r="3694" spans="1:6">
      <c r="A3694" s="970"/>
      <c r="B3694" s="974"/>
      <c r="C3694" s="972"/>
      <c r="D3694" s="789"/>
      <c r="E3694" s="789"/>
      <c r="F3694" s="789"/>
    </row>
    <row r="3695" spans="1:6">
      <c r="A3695" s="970"/>
      <c r="B3695" s="974"/>
      <c r="C3695" s="972"/>
      <c r="D3695" s="789"/>
      <c r="E3695" s="789"/>
      <c r="F3695" s="789"/>
    </row>
    <row r="3696" spans="1:6">
      <c r="A3696" s="970"/>
      <c r="B3696" s="974"/>
      <c r="C3696" s="972"/>
      <c r="D3696" s="789"/>
      <c r="E3696" s="789"/>
      <c r="F3696" s="789"/>
    </row>
    <row r="3697" spans="1:6">
      <c r="A3697" s="970"/>
      <c r="B3697" s="974"/>
      <c r="C3697" s="972"/>
      <c r="D3697" s="789"/>
      <c r="E3697" s="789"/>
      <c r="F3697" s="789"/>
    </row>
    <row r="3698" spans="1:6">
      <c r="A3698" s="970"/>
      <c r="B3698" s="974"/>
      <c r="C3698" s="972"/>
      <c r="D3698" s="789"/>
      <c r="E3698" s="789"/>
      <c r="F3698" s="789"/>
    </row>
    <row r="3699" spans="1:6">
      <c r="A3699" s="970"/>
      <c r="B3699" s="974"/>
      <c r="C3699" s="972"/>
      <c r="D3699" s="789"/>
      <c r="E3699" s="789"/>
      <c r="F3699" s="789"/>
    </row>
    <row r="3700" spans="1:6">
      <c r="A3700" s="970"/>
      <c r="B3700" s="974"/>
      <c r="C3700" s="972"/>
      <c r="D3700" s="789"/>
      <c r="E3700" s="789"/>
      <c r="F3700" s="789"/>
    </row>
    <row r="3701" spans="1:6">
      <c r="A3701" s="970"/>
      <c r="B3701" s="974"/>
      <c r="C3701" s="972"/>
      <c r="D3701" s="789"/>
      <c r="E3701" s="789"/>
      <c r="F3701" s="789"/>
    </row>
    <row r="3702" spans="1:6">
      <c r="A3702" s="970"/>
      <c r="B3702" s="974"/>
      <c r="C3702" s="972"/>
      <c r="D3702" s="789"/>
      <c r="E3702" s="789"/>
      <c r="F3702" s="789"/>
    </row>
    <row r="3703" spans="1:6">
      <c r="A3703" s="970"/>
      <c r="B3703" s="974"/>
      <c r="C3703" s="972"/>
      <c r="D3703" s="789"/>
      <c r="E3703" s="789"/>
      <c r="F3703" s="789"/>
    </row>
    <row r="3704" spans="1:6">
      <c r="A3704" s="970"/>
      <c r="B3704" s="974"/>
      <c r="C3704" s="972"/>
      <c r="D3704" s="789"/>
      <c r="E3704" s="789"/>
      <c r="F3704" s="789"/>
    </row>
    <row r="3705" spans="1:6">
      <c r="A3705" s="970"/>
      <c r="B3705" s="974"/>
      <c r="C3705" s="972"/>
      <c r="D3705" s="789"/>
      <c r="E3705" s="789"/>
      <c r="F3705" s="789"/>
    </row>
    <row r="3706" spans="1:6">
      <c r="A3706" s="970"/>
      <c r="B3706" s="974"/>
      <c r="C3706" s="972"/>
      <c r="D3706" s="789"/>
      <c r="E3706" s="789"/>
      <c r="F3706" s="789"/>
    </row>
    <row r="3707" spans="1:6">
      <c r="A3707" s="970"/>
      <c r="B3707" s="974"/>
      <c r="C3707" s="972"/>
      <c r="D3707" s="789"/>
      <c r="E3707" s="789"/>
      <c r="F3707" s="789"/>
    </row>
    <row r="3708" spans="1:6">
      <c r="A3708" s="970"/>
      <c r="B3708" s="974"/>
      <c r="C3708" s="972"/>
      <c r="D3708" s="789"/>
      <c r="E3708" s="789"/>
      <c r="F3708" s="789"/>
    </row>
    <row r="3709" spans="1:6">
      <c r="A3709" s="970"/>
      <c r="B3709" s="974"/>
      <c r="C3709" s="972"/>
      <c r="D3709" s="789"/>
      <c r="E3709" s="789"/>
      <c r="F3709" s="789"/>
    </row>
    <row r="3710" spans="1:6">
      <c r="A3710" s="970"/>
      <c r="B3710" s="974"/>
      <c r="C3710" s="972"/>
      <c r="D3710" s="789"/>
      <c r="E3710" s="789"/>
      <c r="F3710" s="789"/>
    </row>
    <row r="3711" spans="1:6">
      <c r="A3711" s="970"/>
      <c r="B3711" s="974"/>
      <c r="C3711" s="972"/>
      <c r="D3711" s="789"/>
      <c r="E3711" s="789"/>
      <c r="F3711" s="789"/>
    </row>
    <row r="3712" spans="1:6">
      <c r="A3712" s="970"/>
      <c r="B3712" s="974"/>
      <c r="C3712" s="972"/>
      <c r="D3712" s="789"/>
      <c r="E3712" s="789"/>
      <c r="F3712" s="789"/>
    </row>
    <row r="3713" spans="1:6">
      <c r="A3713" s="970"/>
      <c r="B3713" s="974"/>
      <c r="C3713" s="972"/>
      <c r="D3713" s="789"/>
      <c r="E3713" s="789"/>
      <c r="F3713" s="789"/>
    </row>
    <row r="3714" spans="1:6">
      <c r="A3714" s="970"/>
      <c r="B3714" s="974"/>
      <c r="C3714" s="972"/>
      <c r="D3714" s="789"/>
      <c r="E3714" s="789"/>
      <c r="F3714" s="789"/>
    </row>
    <row r="3715" spans="1:6">
      <c r="A3715" s="970"/>
      <c r="B3715" s="974"/>
      <c r="C3715" s="972"/>
      <c r="D3715" s="789"/>
      <c r="E3715" s="789"/>
      <c r="F3715" s="789"/>
    </row>
    <row r="3716" spans="1:6">
      <c r="A3716" s="970"/>
      <c r="B3716" s="974"/>
      <c r="C3716" s="972"/>
      <c r="D3716" s="789"/>
      <c r="E3716" s="789"/>
      <c r="F3716" s="789"/>
    </row>
    <row r="3717" spans="1:6">
      <c r="A3717" s="970"/>
      <c r="B3717" s="974"/>
      <c r="C3717" s="972"/>
      <c r="D3717" s="789"/>
      <c r="E3717" s="789"/>
      <c r="F3717" s="789"/>
    </row>
    <row r="3718" spans="1:6">
      <c r="A3718" s="970"/>
      <c r="B3718" s="974"/>
      <c r="C3718" s="972"/>
      <c r="D3718" s="789"/>
      <c r="E3718" s="789"/>
      <c r="F3718" s="789"/>
    </row>
    <row r="3719" spans="1:6">
      <c r="A3719" s="970"/>
      <c r="B3719" s="974"/>
      <c r="C3719" s="972"/>
      <c r="D3719" s="789"/>
      <c r="E3719" s="789"/>
      <c r="F3719" s="789"/>
    </row>
    <row r="3720" spans="1:6">
      <c r="A3720" s="970"/>
      <c r="B3720" s="974"/>
      <c r="C3720" s="972"/>
      <c r="D3720" s="789"/>
      <c r="E3720" s="789"/>
      <c r="F3720" s="789"/>
    </row>
    <row r="3721" spans="1:6">
      <c r="A3721" s="970"/>
      <c r="B3721" s="974"/>
      <c r="C3721" s="972"/>
      <c r="D3721" s="789"/>
      <c r="E3721" s="789"/>
      <c r="F3721" s="789"/>
    </row>
    <row r="3722" spans="1:6">
      <c r="A3722" s="970"/>
      <c r="B3722" s="974"/>
      <c r="C3722" s="972"/>
      <c r="D3722" s="789"/>
      <c r="E3722" s="789"/>
      <c r="F3722" s="789"/>
    </row>
    <row r="3723" spans="1:6">
      <c r="A3723" s="970"/>
      <c r="B3723" s="974"/>
      <c r="C3723" s="972"/>
      <c r="D3723" s="789"/>
      <c r="E3723" s="789"/>
      <c r="F3723" s="789"/>
    </row>
    <row r="3724" spans="1:6">
      <c r="A3724" s="970"/>
      <c r="B3724" s="974"/>
      <c r="C3724" s="972"/>
      <c r="D3724" s="789"/>
      <c r="E3724" s="789"/>
      <c r="F3724" s="789"/>
    </row>
    <row r="3725" spans="1:6">
      <c r="A3725" s="970"/>
      <c r="B3725" s="974"/>
      <c r="C3725" s="972"/>
      <c r="D3725" s="789"/>
      <c r="E3725" s="789"/>
      <c r="F3725" s="789"/>
    </row>
    <row r="3726" spans="1:6">
      <c r="A3726" s="970"/>
      <c r="B3726" s="974"/>
      <c r="C3726" s="972"/>
      <c r="D3726" s="789"/>
      <c r="E3726" s="789"/>
      <c r="F3726" s="789"/>
    </row>
    <row r="3727" spans="1:6">
      <c r="A3727" s="970"/>
      <c r="B3727" s="974"/>
      <c r="C3727" s="972"/>
      <c r="D3727" s="789"/>
      <c r="E3727" s="789"/>
      <c r="F3727" s="789"/>
    </row>
    <row r="3728" spans="1:6">
      <c r="A3728" s="970"/>
      <c r="B3728" s="974"/>
      <c r="C3728" s="972"/>
      <c r="D3728" s="789"/>
      <c r="E3728" s="789"/>
      <c r="F3728" s="789"/>
    </row>
    <row r="3729" spans="1:6">
      <c r="A3729" s="970"/>
      <c r="B3729" s="974"/>
      <c r="C3729" s="972"/>
      <c r="D3729" s="789"/>
      <c r="E3729" s="789"/>
      <c r="F3729" s="789"/>
    </row>
    <row r="3730" spans="1:6">
      <c r="A3730" s="970"/>
      <c r="B3730" s="974"/>
      <c r="C3730" s="972"/>
      <c r="D3730" s="789"/>
      <c r="E3730" s="789"/>
      <c r="F3730" s="789"/>
    </row>
    <row r="3731" spans="1:6">
      <c r="A3731" s="970"/>
      <c r="B3731" s="974"/>
      <c r="C3731" s="972"/>
      <c r="D3731" s="789"/>
      <c r="E3731" s="789"/>
      <c r="F3731" s="789"/>
    </row>
    <row r="3732" spans="1:6">
      <c r="A3732" s="970"/>
      <c r="B3732" s="974"/>
      <c r="C3732" s="972"/>
      <c r="D3732" s="789"/>
      <c r="E3732" s="789"/>
      <c r="F3732" s="789"/>
    </row>
    <row r="3733" spans="1:6">
      <c r="A3733" s="970"/>
      <c r="B3733" s="974"/>
      <c r="C3733" s="972"/>
      <c r="D3733" s="789"/>
      <c r="E3733" s="789"/>
      <c r="F3733" s="789"/>
    </row>
    <row r="3734" spans="1:6">
      <c r="A3734" s="970"/>
      <c r="B3734" s="974"/>
      <c r="C3734" s="972"/>
      <c r="D3734" s="789"/>
      <c r="E3734" s="789"/>
      <c r="F3734" s="789"/>
    </row>
    <row r="3735" spans="1:6">
      <c r="A3735" s="970"/>
      <c r="B3735" s="974"/>
      <c r="C3735" s="972"/>
      <c r="D3735" s="789"/>
      <c r="E3735" s="789"/>
      <c r="F3735" s="789"/>
    </row>
    <row r="3736" spans="1:6">
      <c r="A3736" s="970"/>
      <c r="B3736" s="974"/>
      <c r="C3736" s="972"/>
      <c r="D3736" s="789"/>
      <c r="E3736" s="789"/>
      <c r="F3736" s="789"/>
    </row>
    <row r="3737" spans="1:6">
      <c r="A3737" s="970"/>
      <c r="B3737" s="974"/>
      <c r="C3737" s="972"/>
      <c r="D3737" s="789"/>
      <c r="E3737" s="789"/>
      <c r="F3737" s="789"/>
    </row>
    <row r="3738" spans="1:6">
      <c r="A3738" s="970"/>
      <c r="B3738" s="974"/>
      <c r="C3738" s="972"/>
      <c r="D3738" s="789"/>
      <c r="E3738" s="789"/>
      <c r="F3738" s="789"/>
    </row>
    <row r="3739" spans="1:6">
      <c r="A3739" s="970"/>
      <c r="B3739" s="974"/>
      <c r="C3739" s="972"/>
      <c r="D3739" s="789"/>
      <c r="E3739" s="789"/>
      <c r="F3739" s="789"/>
    </row>
    <row r="3740" spans="1:6">
      <c r="A3740" s="970"/>
      <c r="B3740" s="974"/>
      <c r="C3740" s="972"/>
      <c r="D3740" s="789"/>
      <c r="E3740" s="789"/>
      <c r="F3740" s="789"/>
    </row>
    <row r="3741" spans="1:6">
      <c r="A3741" s="970"/>
      <c r="B3741" s="974"/>
      <c r="C3741" s="972"/>
      <c r="D3741" s="789"/>
      <c r="E3741" s="789"/>
      <c r="F3741" s="789"/>
    </row>
    <row r="3742" spans="1:6">
      <c r="A3742" s="970"/>
      <c r="B3742" s="974"/>
      <c r="C3742" s="972"/>
      <c r="D3742" s="789"/>
      <c r="E3742" s="789"/>
      <c r="F3742" s="789"/>
    </row>
    <row r="3743" spans="1:6">
      <c r="A3743" s="970"/>
      <c r="B3743" s="974"/>
      <c r="C3743" s="972"/>
      <c r="D3743" s="789"/>
      <c r="E3743" s="789"/>
      <c r="F3743" s="789"/>
    </row>
    <row r="3744" spans="1:6">
      <c r="A3744" s="970"/>
      <c r="B3744" s="974"/>
      <c r="C3744" s="972"/>
      <c r="D3744" s="789"/>
      <c r="E3744" s="789"/>
      <c r="F3744" s="789"/>
    </row>
    <row r="3745" spans="1:6">
      <c r="A3745" s="970"/>
      <c r="B3745" s="974"/>
      <c r="C3745" s="972"/>
      <c r="D3745" s="789"/>
      <c r="E3745" s="789"/>
      <c r="F3745" s="789"/>
    </row>
    <row r="3746" spans="1:6">
      <c r="A3746" s="970"/>
      <c r="B3746" s="974"/>
      <c r="C3746" s="972"/>
      <c r="D3746" s="789"/>
      <c r="E3746" s="789"/>
      <c r="F3746" s="789"/>
    </row>
    <row r="3747" spans="1:6">
      <c r="A3747" s="970"/>
      <c r="B3747" s="974"/>
      <c r="C3747" s="972"/>
      <c r="D3747" s="789"/>
      <c r="E3747" s="789"/>
      <c r="F3747" s="789"/>
    </row>
    <row r="3748" spans="1:6">
      <c r="A3748" s="970"/>
      <c r="B3748" s="974"/>
      <c r="C3748" s="972"/>
      <c r="D3748" s="789"/>
      <c r="E3748" s="789"/>
      <c r="F3748" s="789"/>
    </row>
    <row r="3749" spans="1:6">
      <c r="A3749" s="970"/>
      <c r="B3749" s="974"/>
      <c r="C3749" s="972"/>
      <c r="D3749" s="789"/>
      <c r="E3749" s="789"/>
      <c r="F3749" s="789"/>
    </row>
    <row r="3750" spans="1:6">
      <c r="A3750" s="970"/>
      <c r="B3750" s="974"/>
      <c r="C3750" s="972"/>
      <c r="D3750" s="789"/>
      <c r="E3750" s="789"/>
      <c r="F3750" s="789"/>
    </row>
    <row r="3751" spans="1:6">
      <c r="A3751" s="970"/>
      <c r="B3751" s="974"/>
      <c r="C3751" s="972"/>
      <c r="D3751" s="789"/>
      <c r="E3751" s="789"/>
      <c r="F3751" s="789"/>
    </row>
    <row r="3752" spans="1:6">
      <c r="A3752" s="970"/>
      <c r="B3752" s="974"/>
      <c r="C3752" s="972"/>
      <c r="D3752" s="789"/>
      <c r="E3752" s="789"/>
      <c r="F3752" s="789"/>
    </row>
    <row r="3753" spans="1:6">
      <c r="A3753" s="970"/>
      <c r="B3753" s="974"/>
      <c r="C3753" s="972"/>
      <c r="D3753" s="789"/>
      <c r="E3753" s="789"/>
      <c r="F3753" s="789"/>
    </row>
    <row r="3754" spans="1:6">
      <c r="A3754" s="970"/>
      <c r="B3754" s="974"/>
      <c r="C3754" s="972"/>
      <c r="D3754" s="789"/>
      <c r="E3754" s="789"/>
      <c r="F3754" s="789"/>
    </row>
    <row r="3755" spans="1:6">
      <c r="A3755" s="970"/>
      <c r="B3755" s="974"/>
      <c r="C3755" s="972"/>
      <c r="D3755" s="789"/>
      <c r="E3755" s="789"/>
      <c r="F3755" s="789"/>
    </row>
    <row r="3756" spans="1:6">
      <c r="A3756" s="970"/>
      <c r="B3756" s="974"/>
      <c r="C3756" s="972"/>
      <c r="D3756" s="789"/>
      <c r="E3756" s="789"/>
      <c r="F3756" s="789"/>
    </row>
    <row r="3757" spans="1:6">
      <c r="A3757" s="970"/>
      <c r="B3757" s="974"/>
      <c r="C3757" s="972"/>
      <c r="D3757" s="789"/>
      <c r="E3757" s="789"/>
      <c r="F3757" s="789"/>
    </row>
    <row r="3758" spans="1:6">
      <c r="A3758" s="970"/>
      <c r="B3758" s="974"/>
      <c r="C3758" s="972"/>
      <c r="D3758" s="789"/>
      <c r="E3758" s="789"/>
      <c r="F3758" s="789"/>
    </row>
    <row r="3759" spans="1:6">
      <c r="A3759" s="970"/>
      <c r="B3759" s="974"/>
      <c r="C3759" s="972"/>
      <c r="D3759" s="789"/>
      <c r="E3759" s="789"/>
      <c r="F3759" s="789"/>
    </row>
    <row r="3760" spans="1:6">
      <c r="A3760" s="970"/>
      <c r="B3760" s="974"/>
      <c r="C3760" s="972"/>
      <c r="D3760" s="789"/>
      <c r="E3760" s="789"/>
      <c r="F3760" s="789"/>
    </row>
    <row r="3761" spans="1:6">
      <c r="A3761" s="970"/>
      <c r="B3761" s="974"/>
      <c r="C3761" s="972"/>
      <c r="D3761" s="789"/>
      <c r="E3761" s="789"/>
      <c r="F3761" s="789"/>
    </row>
    <row r="3762" spans="1:6">
      <c r="A3762" s="970"/>
      <c r="B3762" s="974"/>
      <c r="C3762" s="972"/>
      <c r="D3762" s="789"/>
      <c r="E3762" s="789"/>
      <c r="F3762" s="789"/>
    </row>
    <row r="3763" spans="1:6">
      <c r="A3763" s="970"/>
      <c r="B3763" s="974"/>
      <c r="C3763" s="972"/>
      <c r="D3763" s="789"/>
      <c r="E3763" s="789"/>
      <c r="F3763" s="789"/>
    </row>
    <row r="3764" spans="1:6">
      <c r="A3764" s="970"/>
      <c r="B3764" s="974"/>
      <c r="C3764" s="972"/>
      <c r="D3764" s="789"/>
      <c r="E3764" s="789"/>
      <c r="F3764" s="789"/>
    </row>
    <row r="3765" spans="1:6">
      <c r="A3765" s="970"/>
      <c r="B3765" s="974"/>
      <c r="C3765" s="972"/>
      <c r="D3765" s="789"/>
      <c r="E3765" s="789"/>
      <c r="F3765" s="789"/>
    </row>
    <row r="3766" spans="1:6">
      <c r="A3766" s="970"/>
      <c r="B3766" s="974"/>
      <c r="C3766" s="972"/>
      <c r="D3766" s="789"/>
      <c r="E3766" s="789"/>
      <c r="F3766" s="789"/>
    </row>
    <row r="3767" spans="1:6">
      <c r="A3767" s="970"/>
      <c r="B3767" s="974"/>
      <c r="C3767" s="972"/>
      <c r="D3767" s="789"/>
      <c r="E3767" s="789"/>
      <c r="F3767" s="789"/>
    </row>
    <row r="3768" spans="1:6">
      <c r="A3768" s="970"/>
      <c r="B3768" s="974"/>
      <c r="C3768" s="972"/>
      <c r="D3768" s="789"/>
      <c r="E3768" s="789"/>
      <c r="F3768" s="789"/>
    </row>
    <row r="3769" spans="1:6">
      <c r="A3769" s="970"/>
      <c r="B3769" s="974"/>
      <c r="C3769" s="972"/>
      <c r="D3769" s="789"/>
      <c r="E3769" s="789"/>
      <c r="F3769" s="789"/>
    </row>
    <row r="3770" spans="1:6">
      <c r="A3770" s="970"/>
      <c r="B3770" s="974"/>
      <c r="C3770" s="972"/>
      <c r="D3770" s="789"/>
      <c r="E3770" s="789"/>
      <c r="F3770" s="789"/>
    </row>
    <row r="3771" spans="1:6">
      <c r="A3771" s="970"/>
      <c r="B3771" s="974"/>
      <c r="C3771" s="972"/>
      <c r="D3771" s="789"/>
      <c r="E3771" s="789"/>
      <c r="F3771" s="789"/>
    </row>
    <row r="3772" spans="1:6">
      <c r="A3772" s="970"/>
      <c r="B3772" s="974"/>
      <c r="C3772" s="972"/>
      <c r="D3772" s="789"/>
      <c r="E3772" s="789"/>
      <c r="F3772" s="789"/>
    </row>
    <row r="3773" spans="1:6">
      <c r="A3773" s="970"/>
      <c r="B3773" s="974"/>
      <c r="C3773" s="972"/>
      <c r="D3773" s="789"/>
      <c r="E3773" s="789"/>
      <c r="F3773" s="789"/>
    </row>
    <row r="3774" spans="1:6">
      <c r="A3774" s="970"/>
      <c r="B3774" s="974"/>
      <c r="C3774" s="972"/>
      <c r="D3774" s="789"/>
      <c r="E3774" s="789"/>
      <c r="F3774" s="789"/>
    </row>
    <row r="3775" spans="1:6">
      <c r="A3775" s="970"/>
      <c r="B3775" s="974"/>
      <c r="C3775" s="972"/>
      <c r="D3775" s="789"/>
      <c r="E3775" s="789"/>
      <c r="F3775" s="789"/>
    </row>
    <row r="3776" spans="1:6">
      <c r="A3776" s="970"/>
      <c r="B3776" s="974"/>
      <c r="C3776" s="972"/>
      <c r="D3776" s="789"/>
      <c r="E3776" s="789"/>
      <c r="F3776" s="789"/>
    </row>
    <row r="3777" spans="1:6">
      <c r="A3777" s="970"/>
      <c r="B3777" s="974"/>
      <c r="C3777" s="972"/>
      <c r="D3777" s="789"/>
      <c r="E3777" s="789"/>
      <c r="F3777" s="789"/>
    </row>
    <row r="3778" spans="1:6">
      <c r="A3778" s="970"/>
      <c r="B3778" s="974"/>
      <c r="C3778" s="972"/>
      <c r="D3778" s="789"/>
      <c r="E3778" s="789"/>
      <c r="F3778" s="789"/>
    </row>
    <row r="3779" spans="1:6">
      <c r="A3779" s="970"/>
      <c r="B3779" s="974"/>
      <c r="C3779" s="972"/>
      <c r="D3779" s="789"/>
      <c r="E3779" s="789"/>
      <c r="F3779" s="789"/>
    </row>
    <row r="3780" spans="1:6">
      <c r="A3780" s="970"/>
      <c r="B3780" s="974"/>
      <c r="C3780" s="972"/>
      <c r="D3780" s="789"/>
      <c r="E3780" s="789"/>
      <c r="F3780" s="789"/>
    </row>
    <row r="3781" spans="1:6">
      <c r="A3781" s="970"/>
      <c r="B3781" s="974"/>
      <c r="C3781" s="972"/>
      <c r="D3781" s="789"/>
      <c r="E3781" s="789"/>
      <c r="F3781" s="789"/>
    </row>
    <row r="3782" spans="1:6">
      <c r="A3782" s="970"/>
      <c r="B3782" s="974"/>
      <c r="C3782" s="972"/>
      <c r="D3782" s="789"/>
      <c r="E3782" s="789"/>
      <c r="F3782" s="789"/>
    </row>
    <row r="3783" spans="1:6">
      <c r="A3783" s="970"/>
      <c r="B3783" s="974"/>
      <c r="C3783" s="972"/>
      <c r="D3783" s="789"/>
      <c r="E3783" s="789"/>
      <c r="F3783" s="789"/>
    </row>
    <row r="3784" spans="1:6">
      <c r="A3784" s="970"/>
      <c r="B3784" s="974"/>
      <c r="C3784" s="972"/>
      <c r="D3784" s="789"/>
      <c r="E3784" s="789"/>
      <c r="F3784" s="789"/>
    </row>
    <row r="3785" spans="1:6">
      <c r="A3785" s="970"/>
      <c r="B3785" s="974"/>
      <c r="C3785" s="972"/>
      <c r="D3785" s="789"/>
      <c r="E3785" s="789"/>
      <c r="F3785" s="789"/>
    </row>
    <row r="3786" spans="1:6">
      <c r="A3786" s="970"/>
      <c r="B3786" s="974"/>
      <c r="C3786" s="972"/>
      <c r="D3786" s="789"/>
      <c r="E3786" s="789"/>
      <c r="F3786" s="789"/>
    </row>
    <row r="3787" spans="1:6">
      <c r="A3787" s="970"/>
      <c r="B3787" s="974"/>
      <c r="C3787" s="972"/>
      <c r="D3787" s="789"/>
      <c r="E3787" s="789"/>
      <c r="F3787" s="789"/>
    </row>
    <row r="3788" spans="1:6">
      <c r="A3788" s="970"/>
      <c r="B3788" s="974"/>
      <c r="C3788" s="972"/>
      <c r="D3788" s="789"/>
      <c r="E3788" s="789"/>
      <c r="F3788" s="789"/>
    </row>
    <row r="3789" spans="1:6">
      <c r="A3789" s="970"/>
      <c r="B3789" s="974"/>
      <c r="C3789" s="972"/>
      <c r="D3789" s="789"/>
      <c r="E3789" s="789"/>
      <c r="F3789" s="789"/>
    </row>
    <row r="3790" spans="1:6">
      <c r="A3790" s="970"/>
      <c r="B3790" s="974"/>
      <c r="C3790" s="972"/>
      <c r="D3790" s="789"/>
      <c r="E3790" s="789"/>
      <c r="F3790" s="789"/>
    </row>
    <row r="3791" spans="1:6">
      <c r="A3791" s="970"/>
      <c r="B3791" s="974"/>
      <c r="C3791" s="972"/>
      <c r="D3791" s="789"/>
      <c r="E3791" s="789"/>
      <c r="F3791" s="789"/>
    </row>
    <row r="3792" spans="1:6">
      <c r="A3792" s="970"/>
      <c r="B3792" s="974"/>
      <c r="C3792" s="972"/>
      <c r="D3792" s="789"/>
      <c r="E3792" s="789"/>
      <c r="F3792" s="789"/>
    </row>
    <row r="3793" spans="1:6">
      <c r="A3793" s="970"/>
      <c r="B3793" s="974"/>
      <c r="C3793" s="972"/>
      <c r="D3793" s="789"/>
      <c r="E3793" s="789"/>
      <c r="F3793" s="789"/>
    </row>
    <row r="3794" spans="1:6">
      <c r="A3794" s="970"/>
      <c r="B3794" s="974"/>
      <c r="C3794" s="972"/>
      <c r="D3794" s="789"/>
      <c r="E3794" s="789"/>
      <c r="F3794" s="789"/>
    </row>
    <row r="3795" spans="1:6">
      <c r="A3795" s="970"/>
      <c r="B3795" s="974"/>
      <c r="C3795" s="972"/>
      <c r="D3795" s="789"/>
      <c r="E3795" s="789"/>
      <c r="F3795" s="789"/>
    </row>
    <row r="3796" spans="1:6">
      <c r="A3796" s="970"/>
      <c r="B3796" s="974"/>
      <c r="C3796" s="972"/>
      <c r="D3796" s="789"/>
      <c r="E3796" s="789"/>
      <c r="F3796" s="789"/>
    </row>
    <row r="3797" spans="1:6">
      <c r="A3797" s="970"/>
      <c r="B3797" s="974"/>
      <c r="C3797" s="972"/>
      <c r="D3797" s="789"/>
      <c r="E3797" s="789"/>
      <c r="F3797" s="789"/>
    </row>
    <row r="3798" spans="1:6">
      <c r="A3798" s="970"/>
      <c r="B3798" s="974"/>
      <c r="C3798" s="972"/>
      <c r="D3798" s="789"/>
      <c r="E3798" s="789"/>
      <c r="F3798" s="789"/>
    </row>
    <row r="3799" spans="1:6">
      <c r="A3799" s="970"/>
      <c r="B3799" s="974"/>
      <c r="C3799" s="972"/>
      <c r="D3799" s="789"/>
      <c r="E3799" s="789"/>
      <c r="F3799" s="789"/>
    </row>
    <row r="3800" spans="1:6">
      <c r="A3800" s="970"/>
      <c r="B3800" s="974"/>
      <c r="C3800" s="972"/>
      <c r="D3800" s="789"/>
      <c r="E3800" s="789"/>
      <c r="F3800" s="789"/>
    </row>
    <row r="3801" spans="1:6">
      <c r="A3801" s="970"/>
      <c r="B3801" s="974"/>
      <c r="C3801" s="972"/>
      <c r="D3801" s="789"/>
      <c r="E3801" s="789"/>
      <c r="F3801" s="789"/>
    </row>
    <row r="3802" spans="1:6">
      <c r="A3802" s="970"/>
      <c r="B3802" s="974"/>
      <c r="C3802" s="972"/>
      <c r="D3802" s="789"/>
      <c r="E3802" s="789"/>
      <c r="F3802" s="789"/>
    </row>
    <row r="3803" spans="1:6">
      <c r="A3803" s="970"/>
      <c r="B3803" s="974"/>
      <c r="C3803" s="972"/>
      <c r="D3803" s="789"/>
      <c r="E3803" s="789"/>
      <c r="F3803" s="789"/>
    </row>
    <row r="3804" spans="1:6">
      <c r="A3804" s="970"/>
      <c r="B3804" s="974"/>
      <c r="C3804" s="972"/>
      <c r="D3804" s="789"/>
      <c r="E3804" s="789"/>
      <c r="F3804" s="789"/>
    </row>
    <row r="3805" spans="1:6">
      <c r="A3805" s="970"/>
      <c r="B3805" s="974"/>
      <c r="C3805" s="972"/>
      <c r="D3805" s="789"/>
      <c r="E3805" s="789"/>
      <c r="F3805" s="789"/>
    </row>
    <row r="3806" spans="1:6">
      <c r="A3806" s="970"/>
      <c r="B3806" s="974"/>
      <c r="C3806" s="972"/>
      <c r="D3806" s="789"/>
      <c r="E3806" s="789"/>
      <c r="F3806" s="789"/>
    </row>
    <row r="3807" spans="1:6">
      <c r="A3807" s="970"/>
      <c r="B3807" s="974"/>
      <c r="C3807" s="972"/>
      <c r="D3807" s="789"/>
      <c r="E3807" s="789"/>
      <c r="F3807" s="789"/>
    </row>
    <row r="3808" spans="1:6">
      <c r="A3808" s="970"/>
      <c r="B3808" s="974"/>
      <c r="C3808" s="972"/>
      <c r="D3808" s="789"/>
      <c r="E3808" s="789"/>
      <c r="F3808" s="789"/>
    </row>
    <row r="3809" spans="1:6">
      <c r="A3809" s="970"/>
      <c r="B3809" s="974"/>
      <c r="C3809" s="972"/>
      <c r="D3809" s="789"/>
      <c r="E3809" s="789"/>
      <c r="F3809" s="789"/>
    </row>
    <row r="3810" spans="1:6">
      <c r="A3810" s="970"/>
      <c r="B3810" s="974"/>
      <c r="C3810" s="972"/>
      <c r="D3810" s="789"/>
      <c r="E3810" s="789"/>
      <c r="F3810" s="789"/>
    </row>
    <row r="3811" spans="1:6">
      <c r="A3811" s="970"/>
      <c r="B3811" s="974"/>
      <c r="C3811" s="972"/>
      <c r="D3811" s="789"/>
      <c r="E3811" s="789"/>
      <c r="F3811" s="789"/>
    </row>
    <row r="3812" spans="1:6">
      <c r="A3812" s="970"/>
      <c r="B3812" s="974"/>
      <c r="C3812" s="972"/>
      <c r="D3812" s="789"/>
      <c r="E3812" s="789"/>
      <c r="F3812" s="789"/>
    </row>
    <row r="3813" spans="1:6">
      <c r="A3813" s="970"/>
      <c r="B3813" s="974"/>
      <c r="C3813" s="972"/>
      <c r="D3813" s="789"/>
      <c r="E3813" s="789"/>
      <c r="F3813" s="789"/>
    </row>
    <row r="3814" spans="1:6">
      <c r="A3814" s="970"/>
      <c r="B3814" s="974"/>
      <c r="C3814" s="972"/>
      <c r="D3814" s="789"/>
      <c r="E3814" s="789"/>
      <c r="F3814" s="789"/>
    </row>
    <row r="3815" spans="1:6">
      <c r="A3815" s="970"/>
      <c r="B3815" s="974"/>
      <c r="C3815" s="972"/>
      <c r="D3815" s="789"/>
      <c r="E3815" s="789"/>
      <c r="F3815" s="789"/>
    </row>
    <row r="3816" spans="1:6">
      <c r="A3816" s="970"/>
      <c r="B3816" s="974"/>
      <c r="C3816" s="972"/>
      <c r="D3816" s="789"/>
      <c r="E3816" s="789"/>
      <c r="F3816" s="789"/>
    </row>
    <row r="3817" spans="1:6">
      <c r="A3817" s="970"/>
      <c r="B3817" s="974"/>
      <c r="C3817" s="972"/>
      <c r="D3817" s="789"/>
      <c r="E3817" s="789"/>
      <c r="F3817" s="789"/>
    </row>
    <row r="3818" spans="1:6">
      <c r="A3818" s="970"/>
      <c r="B3818" s="974"/>
      <c r="C3818" s="972"/>
      <c r="D3818" s="789"/>
      <c r="E3818" s="789"/>
      <c r="F3818" s="789"/>
    </row>
    <row r="3819" spans="1:6">
      <c r="A3819" s="970"/>
      <c r="B3819" s="974"/>
      <c r="C3819" s="972"/>
      <c r="D3819" s="789"/>
      <c r="E3819" s="789"/>
      <c r="F3819" s="789"/>
    </row>
    <row r="3820" spans="1:6">
      <c r="A3820" s="970"/>
      <c r="B3820" s="974"/>
      <c r="C3820" s="972"/>
      <c r="D3820" s="789"/>
      <c r="E3820" s="789"/>
      <c r="F3820" s="789"/>
    </row>
    <row r="3821" spans="1:6">
      <c r="A3821" s="970"/>
      <c r="B3821" s="974"/>
      <c r="C3821" s="972"/>
      <c r="D3821" s="789"/>
      <c r="E3821" s="789"/>
      <c r="F3821" s="789"/>
    </row>
    <row r="3822" spans="1:6">
      <c r="A3822" s="970"/>
      <c r="B3822" s="974"/>
      <c r="C3822" s="972"/>
      <c r="D3822" s="789"/>
      <c r="E3822" s="789"/>
      <c r="F3822" s="789"/>
    </row>
    <row r="3823" spans="1:6">
      <c r="A3823" s="970"/>
      <c r="B3823" s="974"/>
      <c r="C3823" s="972"/>
      <c r="D3823" s="789"/>
      <c r="E3823" s="789"/>
      <c r="F3823" s="789"/>
    </row>
    <row r="3824" spans="1:6">
      <c r="A3824" s="970"/>
      <c r="B3824" s="974"/>
      <c r="C3824" s="972"/>
      <c r="D3824" s="789"/>
      <c r="E3824" s="789"/>
      <c r="F3824" s="789"/>
    </row>
    <row r="3825" spans="1:6">
      <c r="A3825" s="970"/>
      <c r="B3825" s="974"/>
      <c r="C3825" s="972"/>
      <c r="D3825" s="789"/>
      <c r="E3825" s="789"/>
      <c r="F3825" s="789"/>
    </row>
    <row r="3826" spans="1:6">
      <c r="A3826" s="970"/>
      <c r="B3826" s="974"/>
      <c r="C3826" s="972"/>
      <c r="D3826" s="789"/>
      <c r="E3826" s="789"/>
      <c r="F3826" s="789"/>
    </row>
    <row r="3827" spans="1:6">
      <c r="A3827" s="970"/>
      <c r="B3827" s="974"/>
      <c r="C3827" s="972"/>
      <c r="D3827" s="789"/>
      <c r="E3827" s="789"/>
      <c r="F3827" s="789"/>
    </row>
    <row r="3828" spans="1:6">
      <c r="A3828" s="970"/>
      <c r="B3828" s="974"/>
      <c r="C3828" s="972"/>
      <c r="D3828" s="789"/>
      <c r="E3828" s="789"/>
      <c r="F3828" s="789"/>
    </row>
    <row r="3829" spans="1:6">
      <c r="A3829" s="970"/>
      <c r="B3829" s="974"/>
      <c r="C3829" s="972"/>
      <c r="D3829" s="789"/>
      <c r="E3829" s="789"/>
      <c r="F3829" s="789"/>
    </row>
    <row r="3830" spans="1:6">
      <c r="A3830" s="970"/>
      <c r="B3830" s="974"/>
      <c r="C3830" s="972"/>
      <c r="D3830" s="789"/>
      <c r="E3830" s="789"/>
      <c r="F3830" s="789"/>
    </row>
    <row r="3831" spans="1:6">
      <c r="A3831" s="970"/>
      <c r="B3831" s="974"/>
      <c r="C3831" s="972"/>
      <c r="D3831" s="789"/>
      <c r="E3831" s="789"/>
      <c r="F3831" s="789"/>
    </row>
    <row r="3832" spans="1:6">
      <c r="A3832" s="970"/>
      <c r="B3832" s="974"/>
      <c r="C3832" s="972"/>
      <c r="D3832" s="789"/>
      <c r="E3832" s="789"/>
      <c r="F3832" s="789"/>
    </row>
    <row r="3833" spans="1:6">
      <c r="A3833" s="970"/>
      <c r="B3833" s="974"/>
      <c r="C3833" s="972"/>
      <c r="D3833" s="789"/>
      <c r="E3833" s="789"/>
      <c r="F3833" s="789"/>
    </row>
    <row r="3834" spans="1:6">
      <c r="A3834" s="970"/>
      <c r="B3834" s="974"/>
      <c r="C3834" s="972"/>
      <c r="D3834" s="789"/>
      <c r="E3834" s="789"/>
      <c r="F3834" s="789"/>
    </row>
    <row r="3835" spans="1:6">
      <c r="A3835" s="970"/>
      <c r="B3835" s="974"/>
      <c r="C3835" s="972"/>
      <c r="D3835" s="789"/>
      <c r="E3835" s="789"/>
      <c r="F3835" s="789"/>
    </row>
    <row r="3836" spans="1:6">
      <c r="A3836" s="970"/>
      <c r="B3836" s="974"/>
      <c r="C3836" s="972"/>
      <c r="D3836" s="789"/>
      <c r="E3836" s="789"/>
      <c r="F3836" s="789"/>
    </row>
    <row r="3837" spans="1:6">
      <c r="A3837" s="970"/>
      <c r="B3837" s="974"/>
      <c r="C3837" s="972"/>
      <c r="D3837" s="789"/>
      <c r="E3837" s="789"/>
      <c r="F3837" s="789"/>
    </row>
    <row r="3838" spans="1:6">
      <c r="A3838" s="970"/>
      <c r="B3838" s="974"/>
      <c r="C3838" s="972"/>
      <c r="D3838" s="789"/>
      <c r="E3838" s="789"/>
      <c r="F3838" s="789"/>
    </row>
    <row r="3839" spans="1:6">
      <c r="A3839" s="970"/>
      <c r="B3839" s="974"/>
      <c r="C3839" s="972"/>
      <c r="D3839" s="789"/>
      <c r="E3839" s="789"/>
      <c r="F3839" s="789"/>
    </row>
    <row r="3840" spans="1:6">
      <c r="A3840" s="970"/>
      <c r="B3840" s="974"/>
      <c r="C3840" s="972"/>
      <c r="D3840" s="789"/>
      <c r="E3840" s="789"/>
      <c r="F3840" s="789"/>
    </row>
    <row r="3841" spans="1:6">
      <c r="A3841" s="970"/>
      <c r="B3841" s="974"/>
      <c r="C3841" s="972"/>
      <c r="D3841" s="789"/>
      <c r="E3841" s="789"/>
      <c r="F3841" s="789"/>
    </row>
    <row r="3842" spans="1:6">
      <c r="A3842" s="970"/>
      <c r="B3842" s="974"/>
      <c r="C3842" s="972"/>
      <c r="D3842" s="789"/>
      <c r="E3842" s="789"/>
      <c r="F3842" s="789"/>
    </row>
    <row r="3843" spans="1:6">
      <c r="A3843" s="970"/>
      <c r="B3843" s="974"/>
      <c r="C3843" s="972"/>
      <c r="D3843" s="789"/>
      <c r="E3843" s="789"/>
      <c r="F3843" s="789"/>
    </row>
    <row r="3844" spans="1:6">
      <c r="A3844" s="970"/>
      <c r="B3844" s="974"/>
      <c r="C3844" s="972"/>
      <c r="D3844" s="789"/>
      <c r="E3844" s="789"/>
      <c r="F3844" s="789"/>
    </row>
    <row r="3845" spans="1:6">
      <c r="A3845" s="970"/>
      <c r="B3845" s="974"/>
      <c r="C3845" s="972"/>
      <c r="D3845" s="789"/>
      <c r="E3845" s="789"/>
      <c r="F3845" s="789"/>
    </row>
    <row r="3846" spans="1:6">
      <c r="A3846" s="970"/>
      <c r="B3846" s="974"/>
      <c r="C3846" s="972"/>
      <c r="D3846" s="789"/>
      <c r="E3846" s="789"/>
      <c r="F3846" s="789"/>
    </row>
    <row r="3847" spans="1:6">
      <c r="A3847" s="970"/>
      <c r="B3847" s="974"/>
      <c r="C3847" s="972"/>
      <c r="D3847" s="789"/>
      <c r="E3847" s="789"/>
      <c r="F3847" s="789"/>
    </row>
    <row r="3848" spans="1:6">
      <c r="A3848" s="970"/>
      <c r="B3848" s="974"/>
      <c r="C3848" s="972"/>
      <c r="D3848" s="789"/>
      <c r="E3848" s="789"/>
      <c r="F3848" s="789"/>
    </row>
    <row r="3849" spans="1:6">
      <c r="A3849" s="970"/>
      <c r="B3849" s="974"/>
      <c r="C3849" s="972"/>
      <c r="D3849" s="789"/>
      <c r="E3849" s="789"/>
      <c r="F3849" s="789"/>
    </row>
    <row r="3850" spans="1:6">
      <c r="A3850" s="970"/>
      <c r="B3850" s="974"/>
      <c r="C3850" s="972"/>
      <c r="D3850" s="789"/>
      <c r="E3850" s="789"/>
      <c r="F3850" s="789"/>
    </row>
    <row r="3851" spans="1:6">
      <c r="A3851" s="970"/>
      <c r="B3851" s="974"/>
      <c r="C3851" s="972"/>
      <c r="D3851" s="789"/>
      <c r="E3851" s="789"/>
      <c r="F3851" s="789"/>
    </row>
    <row r="3852" spans="1:6">
      <c r="A3852" s="970"/>
      <c r="B3852" s="974"/>
      <c r="C3852" s="972"/>
      <c r="D3852" s="789"/>
      <c r="E3852" s="789"/>
      <c r="F3852" s="789"/>
    </row>
    <row r="3853" spans="1:6">
      <c r="A3853" s="970"/>
      <c r="B3853" s="974"/>
      <c r="C3853" s="972"/>
      <c r="D3853" s="789"/>
      <c r="E3853" s="789"/>
      <c r="F3853" s="789"/>
    </row>
    <row r="3854" spans="1:6">
      <c r="A3854" s="970"/>
      <c r="B3854" s="974"/>
      <c r="C3854" s="972"/>
      <c r="D3854" s="789"/>
      <c r="E3854" s="789"/>
      <c r="F3854" s="789"/>
    </row>
    <row r="3855" spans="1:6">
      <c r="A3855" s="970"/>
      <c r="B3855" s="974"/>
      <c r="C3855" s="972"/>
      <c r="D3855" s="789"/>
      <c r="E3855" s="789"/>
      <c r="F3855" s="789"/>
    </row>
    <row r="3856" spans="1:6">
      <c r="A3856" s="970"/>
      <c r="B3856" s="974"/>
      <c r="C3856" s="972"/>
      <c r="D3856" s="789"/>
      <c r="E3856" s="789"/>
      <c r="F3856" s="789"/>
    </row>
    <row r="3857" spans="1:6">
      <c r="A3857" s="970"/>
      <c r="B3857" s="974"/>
      <c r="C3857" s="972"/>
      <c r="D3857" s="789"/>
      <c r="E3857" s="789"/>
      <c r="F3857" s="789"/>
    </row>
    <row r="3858" spans="1:6">
      <c r="A3858" s="970"/>
      <c r="B3858" s="974"/>
      <c r="C3858" s="972"/>
      <c r="D3858" s="789"/>
      <c r="E3858" s="789"/>
      <c r="F3858" s="789"/>
    </row>
    <row r="3859" spans="1:6">
      <c r="A3859" s="970"/>
      <c r="B3859" s="974"/>
      <c r="C3859" s="972"/>
      <c r="D3859" s="789"/>
      <c r="E3859" s="789"/>
      <c r="F3859" s="789"/>
    </row>
    <row r="3860" spans="1:6">
      <c r="A3860" s="970"/>
      <c r="B3860" s="974"/>
      <c r="C3860" s="972"/>
      <c r="D3860" s="789"/>
      <c r="E3860" s="789"/>
      <c r="F3860" s="789"/>
    </row>
    <row r="3861" spans="1:6">
      <c r="A3861" s="970"/>
      <c r="B3861" s="974"/>
      <c r="C3861" s="972"/>
      <c r="D3861" s="789"/>
      <c r="E3861" s="789"/>
      <c r="F3861" s="789"/>
    </row>
    <row r="3862" spans="1:6">
      <c r="A3862" s="970"/>
      <c r="B3862" s="974"/>
      <c r="C3862" s="972"/>
      <c r="D3862" s="789"/>
      <c r="E3862" s="789"/>
      <c r="F3862" s="789"/>
    </row>
    <row r="3863" spans="1:6">
      <c r="A3863" s="970"/>
      <c r="B3863" s="974"/>
      <c r="C3863" s="972"/>
      <c r="D3863" s="789"/>
      <c r="E3863" s="789"/>
      <c r="F3863" s="789"/>
    </row>
    <row r="3864" spans="1:6">
      <c r="A3864" s="970"/>
      <c r="B3864" s="974"/>
      <c r="C3864" s="972"/>
      <c r="D3864" s="789"/>
      <c r="E3864" s="789"/>
      <c r="F3864" s="789"/>
    </row>
    <row r="3865" spans="1:6">
      <c r="A3865" s="970"/>
      <c r="B3865" s="974"/>
      <c r="C3865" s="972"/>
      <c r="D3865" s="789"/>
      <c r="E3865" s="789"/>
      <c r="F3865" s="789"/>
    </row>
    <row r="3866" spans="1:6">
      <c r="A3866" s="970"/>
      <c r="B3866" s="974"/>
      <c r="C3866" s="972"/>
      <c r="D3866" s="789"/>
      <c r="E3866" s="789"/>
      <c r="F3866" s="789"/>
    </row>
    <row r="3867" spans="1:6">
      <c r="A3867" s="970"/>
      <c r="B3867" s="974"/>
      <c r="C3867" s="972"/>
      <c r="D3867" s="789"/>
      <c r="E3867" s="789"/>
      <c r="F3867" s="789"/>
    </row>
    <row r="3868" spans="1:6">
      <c r="A3868" s="970"/>
      <c r="B3868" s="974"/>
      <c r="C3868" s="972"/>
      <c r="D3868" s="789"/>
      <c r="E3868" s="789"/>
      <c r="F3868" s="789"/>
    </row>
    <row r="3869" spans="1:6">
      <c r="A3869" s="970"/>
      <c r="B3869" s="974"/>
      <c r="C3869" s="972"/>
      <c r="D3869" s="789"/>
      <c r="E3869" s="789"/>
      <c r="F3869" s="789"/>
    </row>
    <row r="3870" spans="1:6">
      <c r="A3870" s="970"/>
      <c r="B3870" s="974"/>
      <c r="C3870" s="972"/>
      <c r="D3870" s="789"/>
      <c r="E3870" s="789"/>
      <c r="F3870" s="789"/>
    </row>
    <row r="3871" spans="1:6">
      <c r="A3871" s="970"/>
      <c r="B3871" s="974"/>
      <c r="C3871" s="972"/>
      <c r="D3871" s="789"/>
      <c r="E3871" s="789"/>
      <c r="F3871" s="789"/>
    </row>
    <row r="3872" spans="1:6">
      <c r="A3872" s="970"/>
      <c r="B3872" s="974"/>
      <c r="C3872" s="972"/>
      <c r="D3872" s="789"/>
      <c r="E3872" s="789"/>
      <c r="F3872" s="789"/>
    </row>
    <row r="3873" spans="1:6">
      <c r="A3873" s="970"/>
      <c r="B3873" s="974"/>
      <c r="C3873" s="972"/>
      <c r="D3873" s="789"/>
      <c r="E3873" s="789"/>
      <c r="F3873" s="789"/>
    </row>
    <row r="3874" spans="1:6">
      <c r="A3874" s="970"/>
      <c r="B3874" s="974"/>
      <c r="C3874" s="972"/>
      <c r="D3874" s="789"/>
      <c r="E3874" s="789"/>
      <c r="F3874" s="789"/>
    </row>
    <row r="3875" spans="1:6">
      <c r="A3875" s="970"/>
      <c r="B3875" s="974"/>
      <c r="C3875" s="972"/>
      <c r="D3875" s="789"/>
      <c r="E3875" s="789"/>
      <c r="F3875" s="789"/>
    </row>
    <row r="3876" spans="1:6">
      <c r="A3876" s="970"/>
      <c r="B3876" s="974"/>
      <c r="C3876" s="972"/>
      <c r="D3876" s="789"/>
      <c r="E3876" s="789"/>
      <c r="F3876" s="789"/>
    </row>
    <row r="3877" spans="1:6">
      <c r="A3877" s="970"/>
      <c r="B3877" s="974"/>
      <c r="C3877" s="972"/>
      <c r="D3877" s="789"/>
      <c r="E3877" s="789"/>
      <c r="F3877" s="789"/>
    </row>
    <row r="3878" spans="1:6">
      <c r="A3878" s="970"/>
      <c r="B3878" s="974"/>
      <c r="C3878" s="972"/>
      <c r="D3878" s="789"/>
      <c r="E3878" s="789"/>
      <c r="F3878" s="789"/>
    </row>
    <row r="3879" spans="1:6">
      <c r="A3879" s="970"/>
      <c r="B3879" s="974"/>
      <c r="C3879" s="972"/>
      <c r="D3879" s="789"/>
      <c r="E3879" s="789"/>
      <c r="F3879" s="789"/>
    </row>
    <row r="3880" spans="1:6">
      <c r="A3880" s="970"/>
      <c r="B3880" s="974"/>
      <c r="C3880" s="972"/>
      <c r="D3880" s="789"/>
      <c r="E3880" s="789"/>
      <c r="F3880" s="789"/>
    </row>
    <row r="3881" spans="1:6">
      <c r="A3881" s="970"/>
      <c r="B3881" s="974"/>
      <c r="C3881" s="972"/>
      <c r="D3881" s="789"/>
      <c r="E3881" s="789"/>
      <c r="F3881" s="789"/>
    </row>
    <row r="3882" spans="1:6">
      <c r="A3882" s="970"/>
      <c r="B3882" s="974"/>
      <c r="C3882" s="972"/>
      <c r="D3882" s="789"/>
      <c r="E3882" s="789"/>
      <c r="F3882" s="789"/>
    </row>
    <row r="3883" spans="1:6">
      <c r="A3883" s="970"/>
      <c r="B3883" s="974"/>
      <c r="C3883" s="972"/>
      <c r="D3883" s="789"/>
      <c r="E3883" s="789"/>
      <c r="F3883" s="789"/>
    </row>
    <row r="3884" spans="1:6">
      <c r="A3884" s="970"/>
      <c r="B3884" s="974"/>
      <c r="C3884" s="972"/>
      <c r="D3884" s="789"/>
      <c r="E3884" s="789"/>
      <c r="F3884" s="789"/>
    </row>
    <row r="3885" spans="1:6">
      <c r="A3885" s="970"/>
      <c r="B3885" s="974"/>
      <c r="C3885" s="972"/>
      <c r="D3885" s="789"/>
      <c r="E3885" s="789"/>
      <c r="F3885" s="789"/>
    </row>
    <row r="3886" spans="1:6">
      <c r="A3886" s="970"/>
      <c r="B3886" s="974"/>
      <c r="C3886" s="972"/>
      <c r="D3886" s="789"/>
      <c r="E3886" s="789"/>
      <c r="F3886" s="789"/>
    </row>
    <row r="3887" spans="1:6">
      <c r="A3887" s="970"/>
      <c r="B3887" s="974"/>
      <c r="C3887" s="972"/>
      <c r="D3887" s="789"/>
      <c r="E3887" s="789"/>
      <c r="F3887" s="789"/>
    </row>
    <row r="3888" spans="1:6">
      <c r="A3888" s="970"/>
      <c r="B3888" s="974"/>
      <c r="C3888" s="972"/>
      <c r="D3888" s="789"/>
      <c r="E3888" s="789"/>
      <c r="F3888" s="789"/>
    </row>
    <row r="3889" spans="1:6">
      <c r="A3889" s="970"/>
      <c r="B3889" s="974"/>
      <c r="C3889" s="972"/>
      <c r="D3889" s="789"/>
      <c r="E3889" s="789"/>
      <c r="F3889" s="789"/>
    </row>
    <row r="3890" spans="1:6">
      <c r="A3890" s="970"/>
      <c r="B3890" s="974"/>
      <c r="C3890" s="972"/>
      <c r="D3890" s="789"/>
      <c r="E3890" s="789"/>
      <c r="F3890" s="789"/>
    </row>
    <row r="3891" spans="1:6">
      <c r="A3891" s="970"/>
      <c r="B3891" s="974"/>
      <c r="C3891" s="972"/>
      <c r="D3891" s="789"/>
      <c r="E3891" s="789"/>
      <c r="F3891" s="789"/>
    </row>
    <row r="3892" spans="1:6">
      <c r="A3892" s="970"/>
      <c r="B3892" s="974"/>
      <c r="C3892" s="972"/>
      <c r="D3892" s="789"/>
      <c r="E3892" s="789"/>
      <c r="F3892" s="789"/>
    </row>
    <row r="3893" spans="1:6">
      <c r="A3893" s="970"/>
      <c r="B3893" s="974"/>
      <c r="C3893" s="972"/>
      <c r="D3893" s="789"/>
      <c r="E3893" s="789"/>
      <c r="F3893" s="789"/>
    </row>
    <row r="3894" spans="1:6">
      <c r="A3894" s="970"/>
      <c r="B3894" s="974"/>
      <c r="C3894" s="972"/>
      <c r="D3894" s="789"/>
      <c r="E3894" s="789"/>
      <c r="F3894" s="789"/>
    </row>
    <row r="3895" spans="1:6">
      <c r="A3895" s="970"/>
      <c r="B3895" s="974"/>
      <c r="C3895" s="972"/>
      <c r="D3895" s="789"/>
      <c r="E3895" s="789"/>
      <c r="F3895" s="789"/>
    </row>
    <row r="3896" spans="1:6">
      <c r="A3896" s="970"/>
      <c r="B3896" s="974"/>
      <c r="C3896" s="972"/>
      <c r="D3896" s="789"/>
      <c r="E3896" s="789"/>
      <c r="F3896" s="789"/>
    </row>
    <row r="3897" spans="1:6">
      <c r="A3897" s="970"/>
      <c r="B3897" s="974"/>
      <c r="C3897" s="972"/>
      <c r="D3897" s="789"/>
      <c r="E3897" s="789"/>
      <c r="F3897" s="789"/>
    </row>
    <row r="3898" spans="1:6">
      <c r="A3898" s="970"/>
      <c r="B3898" s="974"/>
      <c r="C3898" s="972"/>
      <c r="D3898" s="789"/>
      <c r="E3898" s="789"/>
      <c r="F3898" s="789"/>
    </row>
    <row r="3899" spans="1:6">
      <c r="A3899" s="970"/>
      <c r="B3899" s="974"/>
      <c r="C3899" s="972"/>
      <c r="D3899" s="789"/>
      <c r="E3899" s="789"/>
      <c r="F3899" s="789"/>
    </row>
    <row r="3900" spans="1:6">
      <c r="A3900" s="970"/>
      <c r="B3900" s="974"/>
      <c r="C3900" s="972"/>
      <c r="D3900" s="789"/>
      <c r="E3900" s="789"/>
      <c r="F3900" s="789"/>
    </row>
    <row r="3901" spans="1:6">
      <c r="A3901" s="970"/>
      <c r="B3901" s="974"/>
      <c r="C3901" s="972"/>
      <c r="D3901" s="789"/>
      <c r="E3901" s="789"/>
      <c r="F3901" s="789"/>
    </row>
    <row r="3902" spans="1:6">
      <c r="A3902" s="970"/>
      <c r="B3902" s="974"/>
      <c r="C3902" s="972"/>
      <c r="D3902" s="789"/>
      <c r="E3902" s="789"/>
      <c r="F3902" s="789"/>
    </row>
    <row r="3903" spans="1:6">
      <c r="A3903" s="970"/>
      <c r="B3903" s="974"/>
      <c r="C3903" s="972"/>
      <c r="D3903" s="789"/>
      <c r="E3903" s="789"/>
      <c r="F3903" s="789"/>
    </row>
    <row r="3904" spans="1:6">
      <c r="A3904" s="970"/>
      <c r="B3904" s="974"/>
      <c r="C3904" s="972"/>
      <c r="D3904" s="789"/>
      <c r="E3904" s="789"/>
      <c r="F3904" s="789"/>
    </row>
    <row r="3905" spans="1:6">
      <c r="A3905" s="970"/>
      <c r="B3905" s="974"/>
      <c r="C3905" s="972"/>
      <c r="D3905" s="789"/>
      <c r="E3905" s="789"/>
      <c r="F3905" s="789"/>
    </row>
    <row r="3906" spans="1:6">
      <c r="A3906" s="970"/>
      <c r="B3906" s="974"/>
      <c r="C3906" s="972"/>
      <c r="D3906" s="789"/>
      <c r="E3906" s="789"/>
      <c r="F3906" s="789"/>
    </row>
    <row r="3907" spans="1:6">
      <c r="A3907" s="970"/>
      <c r="B3907" s="974"/>
      <c r="C3907" s="972"/>
      <c r="D3907" s="789"/>
      <c r="E3907" s="789"/>
      <c r="F3907" s="789"/>
    </row>
    <row r="3908" spans="1:6">
      <c r="A3908" s="970"/>
      <c r="B3908" s="974"/>
      <c r="C3908" s="972"/>
      <c r="D3908" s="789"/>
      <c r="E3908" s="789"/>
      <c r="F3908" s="789"/>
    </row>
    <row r="3909" spans="1:6">
      <c r="A3909" s="970"/>
      <c r="B3909" s="974"/>
      <c r="C3909" s="972"/>
      <c r="D3909" s="789"/>
      <c r="E3909" s="789"/>
      <c r="F3909" s="789"/>
    </row>
    <row r="3910" spans="1:6">
      <c r="A3910" s="970"/>
      <c r="B3910" s="974"/>
      <c r="C3910" s="972"/>
      <c r="D3910" s="789"/>
      <c r="E3910" s="789"/>
      <c r="F3910" s="789"/>
    </row>
    <row r="3911" spans="1:6">
      <c r="A3911" s="970"/>
      <c r="B3911" s="974"/>
      <c r="C3911" s="972"/>
      <c r="D3911" s="789"/>
      <c r="E3911" s="789"/>
      <c r="F3911" s="789"/>
    </row>
    <row r="3912" spans="1:6">
      <c r="A3912" s="970"/>
      <c r="B3912" s="974"/>
      <c r="C3912" s="972"/>
      <c r="D3912" s="789"/>
      <c r="E3912" s="789"/>
      <c r="F3912" s="789"/>
    </row>
    <row r="3913" spans="1:6">
      <c r="A3913" s="970"/>
      <c r="B3913" s="974"/>
      <c r="C3913" s="972"/>
      <c r="D3913" s="789"/>
      <c r="E3913" s="789"/>
      <c r="F3913" s="789"/>
    </row>
    <row r="3914" spans="1:6">
      <c r="A3914" s="970"/>
      <c r="B3914" s="974"/>
      <c r="C3914" s="972"/>
      <c r="D3914" s="789"/>
      <c r="E3914" s="789"/>
      <c r="F3914" s="789"/>
    </row>
    <row r="3915" spans="1:6">
      <c r="A3915" s="970"/>
      <c r="B3915" s="974"/>
      <c r="C3915" s="972"/>
      <c r="D3915" s="789"/>
      <c r="E3915" s="789"/>
      <c r="F3915" s="789"/>
    </row>
    <row r="3916" spans="1:6">
      <c r="A3916" s="970"/>
      <c r="B3916" s="974"/>
      <c r="C3916" s="972"/>
      <c r="D3916" s="789"/>
      <c r="E3916" s="789"/>
      <c r="F3916" s="789"/>
    </row>
    <row r="3917" spans="1:6">
      <c r="A3917" s="970"/>
      <c r="B3917" s="974"/>
      <c r="C3917" s="972"/>
      <c r="D3917" s="789"/>
      <c r="E3917" s="789"/>
      <c r="F3917" s="789"/>
    </row>
    <row r="3918" spans="1:6">
      <c r="A3918" s="970"/>
      <c r="B3918" s="974"/>
      <c r="C3918" s="972"/>
      <c r="D3918" s="789"/>
      <c r="E3918" s="789"/>
      <c r="F3918" s="789"/>
    </row>
    <row r="3919" spans="1:6">
      <c r="A3919" s="970"/>
      <c r="B3919" s="974"/>
      <c r="C3919" s="972"/>
      <c r="D3919" s="789"/>
      <c r="E3919" s="789"/>
      <c r="F3919" s="789"/>
    </row>
    <row r="3920" spans="1:6">
      <c r="A3920" s="970"/>
      <c r="B3920" s="974"/>
      <c r="C3920" s="972"/>
      <c r="D3920" s="789"/>
      <c r="E3920" s="789"/>
      <c r="F3920" s="789"/>
    </row>
    <row r="3921" spans="1:6">
      <c r="A3921" s="970"/>
      <c r="B3921" s="974"/>
      <c r="C3921" s="972"/>
      <c r="D3921" s="789"/>
      <c r="E3921" s="789"/>
      <c r="F3921" s="789"/>
    </row>
    <row r="3922" spans="1:6">
      <c r="A3922" s="970"/>
      <c r="B3922" s="974"/>
      <c r="C3922" s="972"/>
      <c r="D3922" s="789"/>
      <c r="E3922" s="789"/>
      <c r="F3922" s="789"/>
    </row>
    <row r="3923" spans="1:6">
      <c r="A3923" s="970"/>
      <c r="B3923" s="974"/>
      <c r="C3923" s="972"/>
      <c r="D3923" s="789"/>
      <c r="E3923" s="789"/>
      <c r="F3923" s="789"/>
    </row>
    <row r="3924" spans="1:6">
      <c r="A3924" s="970"/>
      <c r="B3924" s="974"/>
      <c r="C3924" s="972"/>
      <c r="D3924" s="789"/>
      <c r="E3924" s="789"/>
      <c r="F3924" s="789"/>
    </row>
    <row r="3925" spans="1:6">
      <c r="A3925" s="970"/>
      <c r="B3925" s="974"/>
      <c r="C3925" s="972"/>
      <c r="D3925" s="789"/>
      <c r="E3925" s="789"/>
      <c r="F3925" s="789"/>
    </row>
    <row r="3926" spans="1:6">
      <c r="A3926" s="970"/>
      <c r="B3926" s="974"/>
      <c r="C3926" s="972"/>
      <c r="D3926" s="789"/>
      <c r="E3926" s="789"/>
      <c r="F3926" s="789"/>
    </row>
    <row r="3927" spans="1:6">
      <c r="A3927" s="970"/>
      <c r="B3927" s="974"/>
      <c r="C3927" s="972"/>
      <c r="D3927" s="789"/>
      <c r="E3927" s="789"/>
      <c r="F3927" s="789"/>
    </row>
    <row r="3928" spans="1:6">
      <c r="A3928" s="970"/>
      <c r="B3928" s="974"/>
      <c r="C3928" s="972"/>
      <c r="D3928" s="789"/>
      <c r="E3928" s="789"/>
      <c r="F3928" s="789"/>
    </row>
    <row r="3929" spans="1:6">
      <c r="A3929" s="970"/>
      <c r="B3929" s="974"/>
      <c r="C3929" s="972"/>
      <c r="D3929" s="789"/>
      <c r="E3929" s="789"/>
      <c r="F3929" s="789"/>
    </row>
    <row r="3930" spans="1:6">
      <c r="A3930" s="970"/>
      <c r="B3930" s="974"/>
      <c r="C3930" s="972"/>
      <c r="D3930" s="789"/>
      <c r="E3930" s="789"/>
      <c r="F3930" s="789"/>
    </row>
    <row r="3931" spans="1:6">
      <c r="A3931" s="970"/>
      <c r="B3931" s="974"/>
      <c r="C3931" s="972"/>
      <c r="D3931" s="789"/>
      <c r="E3931" s="789"/>
      <c r="F3931" s="789"/>
    </row>
    <row r="3932" spans="1:6">
      <c r="A3932" s="970"/>
      <c r="B3932" s="974"/>
      <c r="C3932" s="972"/>
      <c r="D3932" s="789"/>
      <c r="E3932" s="789"/>
      <c r="F3932" s="789"/>
    </row>
    <row r="3933" spans="1:6">
      <c r="A3933" s="970"/>
      <c r="B3933" s="974"/>
      <c r="C3933" s="972"/>
      <c r="D3933" s="789"/>
      <c r="E3933" s="789"/>
      <c r="F3933" s="789"/>
    </row>
    <row r="3934" spans="1:6">
      <c r="A3934" s="970"/>
      <c r="B3934" s="974"/>
      <c r="C3934" s="972"/>
      <c r="D3934" s="789"/>
      <c r="E3934" s="789"/>
      <c r="F3934" s="789"/>
    </row>
    <row r="3935" spans="1:6">
      <c r="A3935" s="970"/>
      <c r="B3935" s="974"/>
      <c r="C3935" s="972"/>
      <c r="D3935" s="789"/>
      <c r="E3935" s="789"/>
      <c r="F3935" s="789"/>
    </row>
    <row r="3936" spans="1:6">
      <c r="A3936" s="970"/>
      <c r="B3936" s="974"/>
      <c r="C3936" s="972"/>
      <c r="D3936" s="789"/>
      <c r="E3936" s="789"/>
      <c r="F3936" s="789"/>
    </row>
    <row r="3937" spans="1:6">
      <c r="A3937" s="970"/>
      <c r="B3937" s="974"/>
      <c r="C3937" s="972"/>
      <c r="D3937" s="789"/>
      <c r="E3937" s="789"/>
      <c r="F3937" s="789"/>
    </row>
    <row r="3938" spans="1:6">
      <c r="A3938" s="970"/>
      <c r="B3938" s="974"/>
      <c r="C3938" s="972"/>
      <c r="D3938" s="789"/>
      <c r="E3938" s="789"/>
      <c r="F3938" s="789"/>
    </row>
    <row r="3939" spans="1:6">
      <c r="A3939" s="970"/>
      <c r="B3939" s="974"/>
      <c r="C3939" s="972"/>
      <c r="D3939" s="789"/>
      <c r="E3939" s="789"/>
      <c r="F3939" s="789"/>
    </row>
    <row r="3940" spans="1:6">
      <c r="A3940" s="970"/>
      <c r="B3940" s="974"/>
      <c r="C3940" s="972"/>
      <c r="D3940" s="789"/>
      <c r="E3940" s="789"/>
      <c r="F3940" s="789"/>
    </row>
    <row r="3941" spans="1:6">
      <c r="A3941" s="970"/>
      <c r="B3941" s="974"/>
      <c r="C3941" s="972"/>
      <c r="D3941" s="789"/>
      <c r="E3941" s="789"/>
      <c r="F3941" s="789"/>
    </row>
    <row r="3942" spans="1:6">
      <c r="A3942" s="970"/>
      <c r="B3942" s="974"/>
      <c r="C3942" s="972"/>
      <c r="D3942" s="789"/>
      <c r="E3942" s="789"/>
      <c r="F3942" s="789"/>
    </row>
    <row r="3943" spans="1:6">
      <c r="A3943" s="970"/>
      <c r="B3943" s="974"/>
      <c r="C3943" s="972"/>
      <c r="D3943" s="789"/>
      <c r="E3943" s="789"/>
      <c r="F3943" s="789"/>
    </row>
    <row r="3944" spans="1:6">
      <c r="A3944" s="970"/>
      <c r="B3944" s="974"/>
      <c r="C3944" s="972"/>
      <c r="D3944" s="789"/>
      <c r="E3944" s="789"/>
      <c r="F3944" s="789"/>
    </row>
    <row r="3945" spans="1:6">
      <c r="A3945" s="970"/>
      <c r="B3945" s="974"/>
      <c r="C3945" s="972"/>
      <c r="D3945" s="789"/>
      <c r="E3945" s="789"/>
      <c r="F3945" s="789"/>
    </row>
    <row r="3946" spans="1:6">
      <c r="A3946" s="970"/>
      <c r="B3946" s="974"/>
      <c r="C3946" s="972"/>
      <c r="D3946" s="789"/>
      <c r="E3946" s="789"/>
      <c r="F3946" s="789"/>
    </row>
    <row r="3947" spans="1:6">
      <c r="A3947" s="970"/>
      <c r="B3947" s="974"/>
      <c r="C3947" s="972"/>
      <c r="D3947" s="789"/>
      <c r="E3947" s="789"/>
      <c r="F3947" s="789"/>
    </row>
    <row r="3948" spans="1:6">
      <c r="A3948" s="970"/>
      <c r="B3948" s="974"/>
      <c r="C3948" s="972"/>
      <c r="D3948" s="789"/>
      <c r="E3948" s="789"/>
      <c r="F3948" s="789"/>
    </row>
    <row r="3949" spans="1:6">
      <c r="A3949" s="970"/>
      <c r="B3949" s="974"/>
      <c r="C3949" s="972"/>
      <c r="D3949" s="789"/>
      <c r="E3949" s="789"/>
      <c r="F3949" s="789"/>
    </row>
    <row r="3950" spans="1:6">
      <c r="A3950" s="970"/>
      <c r="B3950" s="974"/>
      <c r="C3950" s="972"/>
      <c r="D3950" s="789"/>
      <c r="E3950" s="789"/>
      <c r="F3950" s="789"/>
    </row>
    <row r="3951" spans="1:6">
      <c r="A3951" s="970"/>
      <c r="B3951" s="974"/>
      <c r="C3951" s="972"/>
      <c r="D3951" s="789"/>
      <c r="E3951" s="789"/>
      <c r="F3951" s="789"/>
    </row>
    <row r="3952" spans="1:6">
      <c r="A3952" s="970"/>
      <c r="B3952" s="974"/>
      <c r="C3952" s="972"/>
      <c r="D3952" s="789"/>
      <c r="E3952" s="789"/>
      <c r="F3952" s="789"/>
    </row>
    <row r="3953" spans="1:6">
      <c r="A3953" s="970"/>
      <c r="B3953" s="974"/>
      <c r="C3953" s="972"/>
      <c r="D3953" s="789"/>
      <c r="E3953" s="789"/>
      <c r="F3953" s="789"/>
    </row>
    <row r="3954" spans="1:6">
      <c r="A3954" s="970"/>
      <c r="B3954" s="974"/>
      <c r="C3954" s="972"/>
      <c r="D3954" s="789"/>
      <c r="E3954" s="789"/>
      <c r="F3954" s="789"/>
    </row>
    <row r="3955" spans="1:6">
      <c r="A3955" s="970"/>
      <c r="B3955" s="974"/>
      <c r="C3955" s="972"/>
      <c r="D3955" s="789"/>
      <c r="E3955" s="789"/>
      <c r="F3955" s="789"/>
    </row>
    <row r="3956" spans="1:6">
      <c r="A3956" s="970"/>
      <c r="B3956" s="974"/>
      <c r="C3956" s="972"/>
      <c r="D3956" s="789"/>
      <c r="E3956" s="789"/>
      <c r="F3956" s="789"/>
    </row>
    <row r="3957" spans="1:6">
      <c r="A3957" s="970"/>
      <c r="B3957" s="974"/>
      <c r="C3957" s="972"/>
      <c r="D3957" s="789"/>
      <c r="E3957" s="789"/>
      <c r="F3957" s="789"/>
    </row>
    <row r="3958" spans="1:6">
      <c r="A3958" s="970"/>
      <c r="B3958" s="974"/>
      <c r="C3958" s="972"/>
      <c r="D3958" s="789"/>
      <c r="E3958" s="789"/>
      <c r="F3958" s="789"/>
    </row>
    <row r="3959" spans="1:6">
      <c r="A3959" s="970"/>
      <c r="B3959" s="974"/>
      <c r="C3959" s="972"/>
      <c r="D3959" s="789"/>
      <c r="E3959" s="789"/>
      <c r="F3959" s="789"/>
    </row>
    <row r="3960" spans="1:6">
      <c r="A3960" s="970"/>
      <c r="B3960" s="974"/>
      <c r="C3960" s="972"/>
      <c r="D3960" s="789"/>
      <c r="E3960" s="789"/>
      <c r="F3960" s="789"/>
    </row>
    <row r="3961" spans="1:6">
      <c r="A3961" s="970"/>
      <c r="B3961" s="974"/>
      <c r="C3961" s="972"/>
      <c r="D3961" s="789"/>
      <c r="E3961" s="789"/>
      <c r="F3961" s="789"/>
    </row>
    <row r="3962" spans="1:6">
      <c r="A3962" s="970"/>
      <c r="B3962" s="974"/>
      <c r="C3962" s="972"/>
      <c r="D3962" s="789"/>
      <c r="E3962" s="789"/>
      <c r="F3962" s="789"/>
    </row>
    <row r="3963" spans="1:6">
      <c r="A3963" s="970"/>
      <c r="B3963" s="974"/>
      <c r="C3963" s="972"/>
      <c r="D3963" s="789"/>
      <c r="E3963" s="789"/>
      <c r="F3963" s="789"/>
    </row>
    <row r="3964" spans="1:6">
      <c r="A3964" s="970"/>
      <c r="B3964" s="974"/>
      <c r="C3964" s="972"/>
      <c r="D3964" s="789"/>
      <c r="E3964" s="789"/>
      <c r="F3964" s="789"/>
    </row>
    <row r="3965" spans="1:6">
      <c r="A3965" s="970"/>
      <c r="B3965" s="974"/>
      <c r="C3965" s="972"/>
      <c r="D3965" s="789"/>
      <c r="E3965" s="789"/>
      <c r="F3965" s="789"/>
    </row>
    <row r="3966" spans="1:6">
      <c r="A3966" s="970"/>
      <c r="B3966" s="974"/>
      <c r="C3966" s="972"/>
      <c r="D3966" s="789"/>
      <c r="E3966" s="789"/>
      <c r="F3966" s="789"/>
    </row>
    <row r="3967" spans="1:6">
      <c r="A3967" s="970"/>
      <c r="B3967" s="974"/>
      <c r="C3967" s="972"/>
      <c r="D3967" s="789"/>
      <c r="E3967" s="789"/>
      <c r="F3967" s="789"/>
    </row>
    <row r="3968" spans="1:6">
      <c r="A3968" s="970"/>
      <c r="B3968" s="974"/>
      <c r="C3968" s="972"/>
      <c r="D3968" s="789"/>
      <c r="E3968" s="789"/>
      <c r="F3968" s="789"/>
    </row>
    <row r="3969" spans="1:6">
      <c r="A3969" s="970"/>
      <c r="B3969" s="974"/>
      <c r="C3969" s="972"/>
      <c r="D3969" s="789"/>
      <c r="E3969" s="789"/>
      <c r="F3969" s="789"/>
    </row>
    <row r="3970" spans="1:6">
      <c r="A3970" s="970"/>
      <c r="B3970" s="974"/>
      <c r="C3970" s="972"/>
      <c r="D3970" s="789"/>
      <c r="E3970" s="789"/>
      <c r="F3970" s="789"/>
    </row>
    <row r="3971" spans="1:6">
      <c r="A3971" s="970"/>
      <c r="B3971" s="974"/>
      <c r="C3971" s="972"/>
      <c r="D3971" s="789"/>
      <c r="E3971" s="789"/>
      <c r="F3971" s="789"/>
    </row>
    <row r="3972" spans="1:6">
      <c r="A3972" s="970"/>
      <c r="B3972" s="974"/>
      <c r="C3972" s="972"/>
      <c r="D3972" s="789"/>
      <c r="E3972" s="789"/>
      <c r="F3972" s="789"/>
    </row>
    <row r="3973" spans="1:6">
      <c r="A3973" s="970"/>
      <c r="B3973" s="974"/>
      <c r="C3973" s="972"/>
      <c r="D3973" s="789"/>
      <c r="E3973" s="789"/>
      <c r="F3973" s="789"/>
    </row>
    <row r="3974" spans="1:6">
      <c r="A3974" s="970"/>
      <c r="B3974" s="974"/>
      <c r="C3974" s="972"/>
      <c r="D3974" s="789"/>
      <c r="E3974" s="789"/>
      <c r="F3974" s="789"/>
    </row>
    <row r="3975" spans="1:6">
      <c r="A3975" s="970"/>
      <c r="B3975" s="974"/>
      <c r="C3975" s="972"/>
      <c r="D3975" s="789"/>
      <c r="E3975" s="789"/>
      <c r="F3975" s="789"/>
    </row>
    <row r="3976" spans="1:6">
      <c r="A3976" s="970"/>
      <c r="B3976" s="974"/>
      <c r="C3976" s="972"/>
      <c r="D3976" s="789"/>
      <c r="E3976" s="789"/>
      <c r="F3976" s="789"/>
    </row>
    <row r="3977" spans="1:6">
      <c r="A3977" s="970"/>
      <c r="B3977" s="974"/>
      <c r="C3977" s="972"/>
      <c r="D3977" s="789"/>
      <c r="E3977" s="789"/>
      <c r="F3977" s="789"/>
    </row>
    <row r="3978" spans="1:6">
      <c r="A3978" s="970"/>
      <c r="B3978" s="974"/>
      <c r="C3978" s="972"/>
      <c r="D3978" s="789"/>
      <c r="E3978" s="789"/>
      <c r="F3978" s="789"/>
    </row>
    <row r="3979" spans="1:6">
      <c r="A3979" s="970"/>
      <c r="B3979" s="974"/>
      <c r="C3979" s="972"/>
      <c r="D3979" s="789"/>
      <c r="E3979" s="789"/>
      <c r="F3979" s="789"/>
    </row>
    <row r="3980" spans="1:6">
      <c r="A3980" s="970"/>
      <c r="B3980" s="974"/>
      <c r="C3980" s="972"/>
      <c r="D3980" s="789"/>
      <c r="E3980" s="789"/>
      <c r="F3980" s="789"/>
    </row>
    <row r="3981" spans="1:6">
      <c r="A3981" s="970"/>
      <c r="B3981" s="974"/>
      <c r="C3981" s="972"/>
      <c r="D3981" s="789"/>
      <c r="E3981" s="789"/>
      <c r="F3981" s="789"/>
    </row>
    <row r="3982" spans="1:6">
      <c r="A3982" s="970"/>
      <c r="B3982" s="974"/>
      <c r="C3982" s="972"/>
      <c r="D3982" s="789"/>
      <c r="E3982" s="789"/>
      <c r="F3982" s="789"/>
    </row>
    <row r="3983" spans="1:6">
      <c r="A3983" s="970"/>
      <c r="B3983" s="974"/>
      <c r="C3983" s="972"/>
      <c r="D3983" s="789"/>
      <c r="E3983" s="789"/>
      <c r="F3983" s="789"/>
    </row>
    <row r="3984" spans="1:6">
      <c r="A3984" s="970"/>
      <c r="B3984" s="974"/>
      <c r="C3984" s="972"/>
      <c r="D3984" s="789"/>
      <c r="E3984" s="789"/>
      <c r="F3984" s="789"/>
    </row>
    <row r="3985" spans="1:6">
      <c r="A3985" s="970"/>
      <c r="B3985" s="974"/>
      <c r="C3985" s="972"/>
      <c r="D3985" s="789"/>
      <c r="E3985" s="789"/>
      <c r="F3985" s="789"/>
    </row>
    <row r="3986" spans="1:6">
      <c r="A3986" s="970"/>
      <c r="B3986" s="974"/>
      <c r="C3986" s="972"/>
      <c r="D3986" s="789"/>
      <c r="E3986" s="789"/>
      <c r="F3986" s="789"/>
    </row>
    <row r="3987" spans="1:6">
      <c r="A3987" s="970"/>
      <c r="B3987" s="974"/>
      <c r="C3987" s="972"/>
      <c r="D3987" s="789"/>
      <c r="E3987" s="789"/>
      <c r="F3987" s="789"/>
    </row>
    <row r="3988" spans="1:6">
      <c r="A3988" s="970"/>
      <c r="B3988" s="974"/>
      <c r="C3988" s="972"/>
      <c r="D3988" s="789"/>
      <c r="E3988" s="789"/>
      <c r="F3988" s="789"/>
    </row>
    <row r="3989" spans="1:6">
      <c r="A3989" s="970"/>
      <c r="B3989" s="974"/>
      <c r="C3989" s="972"/>
      <c r="D3989" s="789"/>
      <c r="E3989" s="789"/>
      <c r="F3989" s="789"/>
    </row>
    <row r="3990" spans="1:6">
      <c r="A3990" s="970"/>
      <c r="B3990" s="974"/>
      <c r="C3990" s="972"/>
      <c r="D3990" s="789"/>
      <c r="E3990" s="789"/>
      <c r="F3990" s="789"/>
    </row>
    <row r="3991" spans="1:6">
      <c r="A3991" s="970"/>
      <c r="B3991" s="974"/>
      <c r="C3991" s="972"/>
      <c r="D3991" s="789"/>
      <c r="E3991" s="789"/>
      <c r="F3991" s="789"/>
    </row>
    <row r="3992" spans="1:6">
      <c r="A3992" s="970"/>
      <c r="B3992" s="974"/>
      <c r="C3992" s="972"/>
      <c r="D3992" s="789"/>
      <c r="E3992" s="789"/>
      <c r="F3992" s="789"/>
    </row>
    <row r="3993" spans="1:6">
      <c r="A3993" s="970"/>
      <c r="B3993" s="974"/>
      <c r="C3993" s="972"/>
      <c r="D3993" s="789"/>
      <c r="E3993" s="789"/>
      <c r="F3993" s="789"/>
    </row>
    <row r="3994" spans="1:6">
      <c r="A3994" s="970"/>
      <c r="B3994" s="974"/>
      <c r="C3994" s="972"/>
      <c r="D3994" s="789"/>
      <c r="E3994" s="789"/>
      <c r="F3994" s="789"/>
    </row>
    <row r="3995" spans="1:6">
      <c r="A3995" s="970"/>
      <c r="B3995" s="974"/>
      <c r="C3995" s="972"/>
      <c r="D3995" s="789"/>
      <c r="E3995" s="789"/>
      <c r="F3995" s="789"/>
    </row>
    <row r="3996" spans="1:6">
      <c r="A3996" s="970"/>
      <c r="B3996" s="974"/>
      <c r="C3996" s="972"/>
      <c r="D3996" s="789"/>
      <c r="E3996" s="789"/>
      <c r="F3996" s="789"/>
    </row>
    <row r="3997" spans="1:6">
      <c r="A3997" s="970"/>
      <c r="B3997" s="974"/>
      <c r="C3997" s="972"/>
      <c r="D3997" s="789"/>
      <c r="E3997" s="789"/>
      <c r="F3997" s="789"/>
    </row>
    <row r="3998" spans="1:6">
      <c r="A3998" s="970"/>
      <c r="B3998" s="974"/>
      <c r="C3998" s="972"/>
      <c r="D3998" s="789"/>
      <c r="E3998" s="789"/>
      <c r="F3998" s="789"/>
    </row>
    <row r="3999" spans="1:6">
      <c r="A3999" s="970"/>
      <c r="B3999" s="974"/>
      <c r="C3999" s="972"/>
      <c r="D3999" s="789"/>
      <c r="E3999" s="789"/>
      <c r="F3999" s="789"/>
    </row>
    <row r="4000" spans="1:6">
      <c r="A4000" s="970"/>
      <c r="B4000" s="974"/>
      <c r="C4000" s="972"/>
      <c r="D4000" s="789"/>
      <c r="E4000" s="789"/>
      <c r="F4000" s="789"/>
    </row>
    <row r="4001" spans="1:6">
      <c r="A4001" s="970"/>
      <c r="B4001" s="974"/>
      <c r="C4001" s="972"/>
      <c r="D4001" s="789"/>
      <c r="E4001" s="789"/>
      <c r="F4001" s="789"/>
    </row>
    <row r="4002" spans="1:6">
      <c r="A4002" s="970"/>
      <c r="B4002" s="974"/>
      <c r="C4002" s="972"/>
      <c r="D4002" s="789"/>
      <c r="E4002" s="789"/>
      <c r="F4002" s="789"/>
    </row>
    <row r="4003" spans="1:6">
      <c r="A4003" s="970"/>
      <c r="B4003" s="974"/>
      <c r="C4003" s="972"/>
      <c r="D4003" s="789"/>
      <c r="E4003" s="789"/>
      <c r="F4003" s="789"/>
    </row>
    <row r="4004" spans="1:6">
      <c r="A4004" s="970"/>
      <c r="B4004" s="974"/>
      <c r="C4004" s="972"/>
      <c r="D4004" s="789"/>
      <c r="E4004" s="789"/>
      <c r="F4004" s="789"/>
    </row>
    <row r="4005" spans="1:6">
      <c r="A4005" s="970"/>
      <c r="B4005" s="974"/>
      <c r="C4005" s="972"/>
      <c r="D4005" s="789"/>
      <c r="E4005" s="789"/>
      <c r="F4005" s="789"/>
    </row>
    <row r="4006" spans="1:6">
      <c r="A4006" s="970"/>
      <c r="B4006" s="974"/>
      <c r="C4006" s="972"/>
      <c r="D4006" s="789"/>
      <c r="E4006" s="789"/>
      <c r="F4006" s="789"/>
    </row>
    <row r="4007" spans="1:6">
      <c r="A4007" s="970"/>
      <c r="B4007" s="974"/>
      <c r="C4007" s="972"/>
      <c r="D4007" s="789"/>
      <c r="E4007" s="789"/>
      <c r="F4007" s="789"/>
    </row>
    <row r="4008" spans="1:6">
      <c r="A4008" s="970"/>
      <c r="B4008" s="974"/>
      <c r="C4008" s="972"/>
      <c r="D4008" s="789"/>
      <c r="E4008" s="789"/>
      <c r="F4008" s="789"/>
    </row>
    <row r="4009" spans="1:6">
      <c r="A4009" s="970"/>
      <c r="B4009" s="974"/>
      <c r="C4009" s="972"/>
      <c r="D4009" s="789"/>
      <c r="E4009" s="789"/>
      <c r="F4009" s="789"/>
    </row>
    <row r="4010" spans="1:6">
      <c r="A4010" s="970"/>
      <c r="B4010" s="974"/>
      <c r="C4010" s="972"/>
      <c r="D4010" s="789"/>
      <c r="E4010" s="789"/>
      <c r="F4010" s="789"/>
    </row>
    <row r="4011" spans="1:6">
      <c r="A4011" s="970"/>
      <c r="B4011" s="974"/>
      <c r="C4011" s="972"/>
      <c r="D4011" s="789"/>
      <c r="E4011" s="789"/>
      <c r="F4011" s="789"/>
    </row>
    <row r="4012" spans="1:6">
      <c r="A4012" s="970"/>
      <c r="B4012" s="974"/>
      <c r="C4012" s="972"/>
      <c r="D4012" s="789"/>
      <c r="E4012" s="789"/>
      <c r="F4012" s="789"/>
    </row>
    <row r="4013" spans="1:6">
      <c r="A4013" s="970"/>
      <c r="B4013" s="974"/>
      <c r="C4013" s="972"/>
      <c r="D4013" s="789"/>
      <c r="E4013" s="789"/>
      <c r="F4013" s="789"/>
    </row>
    <row r="4014" spans="1:6">
      <c r="A4014" s="970"/>
      <c r="B4014" s="974"/>
      <c r="C4014" s="972"/>
      <c r="D4014" s="789"/>
      <c r="E4014" s="789"/>
      <c r="F4014" s="789"/>
    </row>
    <row r="4015" spans="1:6">
      <c r="A4015" s="970"/>
      <c r="B4015" s="974"/>
      <c r="C4015" s="972"/>
      <c r="D4015" s="789"/>
      <c r="E4015" s="789"/>
      <c r="F4015" s="789"/>
    </row>
    <row r="4016" spans="1:6">
      <c r="A4016" s="970"/>
      <c r="B4016" s="974"/>
      <c r="C4016" s="972"/>
      <c r="D4016" s="789"/>
      <c r="E4016" s="789"/>
      <c r="F4016" s="789"/>
    </row>
    <row r="4017" spans="1:6">
      <c r="A4017" s="970"/>
      <c r="B4017" s="974"/>
      <c r="C4017" s="972"/>
      <c r="D4017" s="789"/>
      <c r="E4017" s="789"/>
      <c r="F4017" s="789"/>
    </row>
    <row r="4018" spans="1:6">
      <c r="A4018" s="970"/>
      <c r="B4018" s="974"/>
      <c r="C4018" s="972"/>
      <c r="D4018" s="789"/>
      <c r="E4018" s="789"/>
      <c r="F4018" s="789"/>
    </row>
    <row r="4019" spans="1:6">
      <c r="A4019" s="970"/>
      <c r="B4019" s="974"/>
      <c r="C4019" s="972"/>
      <c r="D4019" s="789"/>
      <c r="E4019" s="789"/>
      <c r="F4019" s="789"/>
    </row>
    <row r="4020" spans="1:6">
      <c r="A4020" s="970"/>
      <c r="B4020" s="974"/>
      <c r="C4020" s="972"/>
      <c r="D4020" s="789"/>
      <c r="E4020" s="789"/>
      <c r="F4020" s="789"/>
    </row>
    <row r="4021" spans="1:6">
      <c r="A4021" s="970"/>
      <c r="B4021" s="974"/>
      <c r="C4021" s="972"/>
      <c r="D4021" s="789"/>
      <c r="E4021" s="789"/>
      <c r="F4021" s="789"/>
    </row>
    <row r="4022" spans="1:6">
      <c r="A4022" s="970"/>
      <c r="B4022" s="974"/>
      <c r="C4022" s="972"/>
      <c r="D4022" s="789"/>
      <c r="E4022" s="789"/>
      <c r="F4022" s="789"/>
    </row>
    <row r="4023" spans="1:6">
      <c r="A4023" s="970"/>
      <c r="B4023" s="974"/>
      <c r="C4023" s="972"/>
      <c r="D4023" s="789"/>
      <c r="E4023" s="789"/>
      <c r="F4023" s="789"/>
    </row>
    <row r="4024" spans="1:6">
      <c r="A4024" s="970"/>
      <c r="B4024" s="974"/>
      <c r="C4024" s="972"/>
      <c r="D4024" s="789"/>
      <c r="E4024" s="789"/>
      <c r="F4024" s="789"/>
    </row>
    <row r="4025" spans="1:6">
      <c r="A4025" s="970"/>
      <c r="B4025" s="974"/>
      <c r="C4025" s="972"/>
      <c r="D4025" s="789"/>
      <c r="E4025" s="789"/>
      <c r="F4025" s="789"/>
    </row>
    <row r="4026" spans="1:6">
      <c r="A4026" s="970"/>
      <c r="B4026" s="974"/>
      <c r="C4026" s="972"/>
      <c r="D4026" s="789"/>
      <c r="E4026" s="789"/>
      <c r="F4026" s="789"/>
    </row>
    <row r="4027" spans="1:6">
      <c r="A4027" s="970"/>
      <c r="B4027" s="974"/>
      <c r="C4027" s="972"/>
      <c r="D4027" s="789"/>
      <c r="E4027" s="789"/>
      <c r="F4027" s="789"/>
    </row>
    <row r="4028" spans="1:6">
      <c r="A4028" s="970"/>
      <c r="B4028" s="974"/>
      <c r="C4028" s="972"/>
      <c r="D4028" s="789"/>
      <c r="E4028" s="789"/>
      <c r="F4028" s="789"/>
    </row>
    <row r="4029" spans="1:6">
      <c r="A4029" s="970"/>
      <c r="B4029" s="974"/>
      <c r="C4029" s="972"/>
      <c r="D4029" s="789"/>
      <c r="E4029" s="789"/>
      <c r="F4029" s="789"/>
    </row>
    <row r="4030" spans="1:6">
      <c r="A4030" s="970"/>
      <c r="B4030" s="974"/>
      <c r="C4030" s="972"/>
      <c r="D4030" s="789"/>
      <c r="E4030" s="789"/>
      <c r="F4030" s="789"/>
    </row>
    <row r="4031" spans="1:6">
      <c r="A4031" s="970"/>
      <c r="B4031" s="974"/>
      <c r="C4031" s="972"/>
      <c r="D4031" s="789"/>
      <c r="E4031" s="789"/>
      <c r="F4031" s="789"/>
    </row>
    <row r="4032" spans="1:6">
      <c r="A4032" s="970"/>
      <c r="B4032" s="974"/>
      <c r="C4032" s="972"/>
      <c r="D4032" s="789"/>
      <c r="E4032" s="789"/>
      <c r="F4032" s="789"/>
    </row>
    <row r="4033" spans="1:6">
      <c r="A4033" s="970"/>
      <c r="B4033" s="974"/>
      <c r="C4033" s="972"/>
      <c r="D4033" s="789"/>
      <c r="E4033" s="789"/>
      <c r="F4033" s="789"/>
    </row>
    <row r="4034" spans="1:6">
      <c r="A4034" s="970"/>
      <c r="B4034" s="974"/>
      <c r="C4034" s="972"/>
      <c r="D4034" s="789"/>
      <c r="E4034" s="789"/>
      <c r="F4034" s="789"/>
    </row>
    <row r="4035" spans="1:6">
      <c r="A4035" s="970"/>
      <c r="B4035" s="974"/>
      <c r="C4035" s="972"/>
      <c r="D4035" s="789"/>
      <c r="E4035" s="789"/>
      <c r="F4035" s="789"/>
    </row>
    <row r="4036" spans="1:6">
      <c r="A4036" s="970"/>
      <c r="B4036" s="974"/>
      <c r="C4036" s="972"/>
      <c r="D4036" s="789"/>
      <c r="E4036" s="789"/>
      <c r="F4036" s="789"/>
    </row>
    <row r="4037" spans="1:6">
      <c r="A4037" s="970"/>
      <c r="B4037" s="974"/>
      <c r="C4037" s="972"/>
      <c r="D4037" s="789"/>
      <c r="E4037" s="789"/>
      <c r="F4037" s="789"/>
    </row>
    <row r="4038" spans="1:6">
      <c r="A4038" s="970"/>
      <c r="B4038" s="974"/>
      <c r="C4038" s="972"/>
      <c r="D4038" s="789"/>
      <c r="E4038" s="789"/>
      <c r="F4038" s="789"/>
    </row>
    <row r="4039" spans="1:6">
      <c r="A4039" s="970"/>
      <c r="B4039" s="974"/>
      <c r="C4039" s="972"/>
      <c r="D4039" s="789"/>
      <c r="E4039" s="789"/>
      <c r="F4039" s="789"/>
    </row>
    <row r="4040" spans="1:6">
      <c r="A4040" s="970"/>
      <c r="B4040" s="974"/>
      <c r="C4040" s="972"/>
      <c r="D4040" s="789"/>
      <c r="E4040" s="789"/>
      <c r="F4040" s="789"/>
    </row>
    <row r="4041" spans="1:6">
      <c r="A4041" s="970"/>
      <c r="B4041" s="974"/>
      <c r="C4041" s="972"/>
      <c r="D4041" s="789"/>
      <c r="E4041" s="789"/>
      <c r="F4041" s="789"/>
    </row>
    <row r="4042" spans="1:6">
      <c r="A4042" s="970"/>
      <c r="B4042" s="974"/>
      <c r="C4042" s="972"/>
      <c r="D4042" s="789"/>
      <c r="E4042" s="789"/>
      <c r="F4042" s="789"/>
    </row>
    <row r="4043" spans="1:6">
      <c r="A4043" s="970"/>
      <c r="B4043" s="974"/>
      <c r="C4043" s="972"/>
      <c r="D4043" s="789"/>
      <c r="E4043" s="789"/>
      <c r="F4043" s="789"/>
    </row>
    <row r="4044" spans="1:6">
      <c r="A4044" s="970"/>
      <c r="B4044" s="974"/>
      <c r="C4044" s="972"/>
      <c r="D4044" s="789"/>
      <c r="E4044" s="789"/>
      <c r="F4044" s="789"/>
    </row>
    <row r="4045" spans="1:6">
      <c r="A4045" s="970"/>
      <c r="B4045" s="974"/>
      <c r="C4045" s="972"/>
      <c r="D4045" s="789"/>
      <c r="E4045" s="789"/>
      <c r="F4045" s="789"/>
    </row>
    <row r="4046" spans="1:6">
      <c r="A4046" s="970"/>
      <c r="B4046" s="974"/>
      <c r="C4046" s="972"/>
      <c r="D4046" s="789"/>
      <c r="E4046" s="789"/>
      <c r="F4046" s="789"/>
    </row>
    <row r="4047" spans="1:6">
      <c r="A4047" s="970"/>
      <c r="B4047" s="974"/>
      <c r="C4047" s="972"/>
      <c r="D4047" s="789"/>
      <c r="E4047" s="789"/>
      <c r="F4047" s="789"/>
    </row>
    <row r="4048" spans="1:6">
      <c r="A4048" s="970"/>
      <c r="B4048" s="974"/>
      <c r="C4048" s="972"/>
      <c r="D4048" s="789"/>
      <c r="E4048" s="789"/>
      <c r="F4048" s="789"/>
    </row>
    <row r="4049" spans="1:6">
      <c r="A4049" s="970"/>
      <c r="B4049" s="974"/>
      <c r="C4049" s="972"/>
      <c r="D4049" s="789"/>
      <c r="E4049" s="789"/>
      <c r="F4049" s="789"/>
    </row>
    <row r="4050" spans="1:6">
      <c r="A4050" s="970"/>
      <c r="B4050" s="974"/>
      <c r="C4050" s="972"/>
      <c r="D4050" s="789"/>
      <c r="E4050" s="789"/>
      <c r="F4050" s="789"/>
    </row>
    <row r="4051" spans="1:6">
      <c r="A4051" s="970"/>
      <c r="B4051" s="974"/>
      <c r="C4051" s="972"/>
      <c r="D4051" s="789"/>
      <c r="E4051" s="789"/>
      <c r="F4051" s="789"/>
    </row>
    <row r="4052" spans="1:6">
      <c r="A4052" s="970"/>
      <c r="B4052" s="974"/>
      <c r="C4052" s="972"/>
      <c r="D4052" s="789"/>
      <c r="E4052" s="789"/>
      <c r="F4052" s="789"/>
    </row>
    <row r="4053" spans="1:6">
      <c r="A4053" s="970"/>
      <c r="B4053" s="974"/>
      <c r="C4053" s="972"/>
      <c r="D4053" s="789"/>
      <c r="E4053" s="789"/>
      <c r="F4053" s="789"/>
    </row>
    <row r="4054" spans="1:6">
      <c r="A4054" s="970"/>
      <c r="B4054" s="974"/>
      <c r="C4054" s="972"/>
      <c r="D4054" s="789"/>
      <c r="E4054" s="789"/>
      <c r="F4054" s="789"/>
    </row>
    <row r="4055" spans="1:6">
      <c r="A4055" s="970"/>
      <c r="B4055" s="974"/>
      <c r="C4055" s="972"/>
      <c r="D4055" s="789"/>
      <c r="E4055" s="789"/>
      <c r="F4055" s="789"/>
    </row>
    <row r="4056" spans="1:6">
      <c r="A4056" s="970"/>
      <c r="B4056" s="974"/>
      <c r="C4056" s="972"/>
      <c r="D4056" s="789"/>
      <c r="E4056" s="789"/>
      <c r="F4056" s="789"/>
    </row>
    <row r="4057" spans="1:6">
      <c r="A4057" s="970"/>
      <c r="B4057" s="974"/>
      <c r="C4057" s="972"/>
      <c r="D4057" s="789"/>
      <c r="E4057" s="789"/>
      <c r="F4057" s="789"/>
    </row>
    <row r="4058" spans="1:6">
      <c r="A4058" s="970"/>
      <c r="B4058" s="974"/>
      <c r="C4058" s="972"/>
      <c r="D4058" s="789"/>
      <c r="E4058" s="789"/>
      <c r="F4058" s="789"/>
    </row>
    <row r="4059" spans="1:6">
      <c r="A4059" s="970"/>
      <c r="B4059" s="974"/>
      <c r="C4059" s="972"/>
      <c r="D4059" s="789"/>
      <c r="E4059" s="789"/>
      <c r="F4059" s="789"/>
    </row>
    <row r="4060" spans="1:6">
      <c r="A4060" s="970"/>
      <c r="B4060" s="974"/>
      <c r="C4060" s="972"/>
      <c r="D4060" s="789"/>
      <c r="E4060" s="789"/>
      <c r="F4060" s="789"/>
    </row>
    <row r="4061" spans="1:6">
      <c r="A4061" s="970"/>
      <c r="B4061" s="974"/>
      <c r="C4061" s="972"/>
      <c r="D4061" s="789"/>
      <c r="E4061" s="789"/>
      <c r="F4061" s="789"/>
    </row>
    <row r="4062" spans="1:6">
      <c r="A4062" s="970"/>
      <c r="B4062" s="974"/>
      <c r="C4062" s="972"/>
      <c r="D4062" s="789"/>
      <c r="E4062" s="789"/>
      <c r="F4062" s="789"/>
    </row>
    <row r="4063" spans="1:6">
      <c r="A4063" s="970"/>
      <c r="B4063" s="974"/>
      <c r="C4063" s="972"/>
      <c r="D4063" s="789"/>
      <c r="E4063" s="789"/>
      <c r="F4063" s="789"/>
    </row>
    <row r="4064" spans="1:6">
      <c r="A4064" s="970"/>
      <c r="B4064" s="974"/>
      <c r="C4064" s="972"/>
      <c r="D4064" s="789"/>
      <c r="E4064" s="789"/>
      <c r="F4064" s="789"/>
    </row>
    <row r="4065" spans="1:6">
      <c r="A4065" s="970"/>
      <c r="B4065" s="974"/>
      <c r="C4065" s="972"/>
      <c r="D4065" s="789"/>
      <c r="E4065" s="789"/>
      <c r="F4065" s="789"/>
    </row>
    <row r="4066" spans="1:6">
      <c r="A4066" s="970"/>
      <c r="B4066" s="974"/>
      <c r="C4066" s="972"/>
      <c r="D4066" s="789"/>
      <c r="E4066" s="789"/>
      <c r="F4066" s="789"/>
    </row>
    <row r="4067" spans="1:6">
      <c r="A4067" s="970"/>
      <c r="B4067" s="974"/>
      <c r="C4067" s="972"/>
      <c r="D4067" s="789"/>
      <c r="E4067" s="789"/>
      <c r="F4067" s="789"/>
    </row>
    <row r="4068" spans="1:6">
      <c r="A4068" s="970"/>
      <c r="B4068" s="974"/>
      <c r="C4068" s="972"/>
      <c r="D4068" s="789"/>
      <c r="E4068" s="789"/>
      <c r="F4068" s="789"/>
    </row>
    <row r="4069" spans="1:6">
      <c r="A4069" s="970"/>
      <c r="B4069" s="974"/>
      <c r="C4069" s="972"/>
      <c r="D4069" s="789"/>
      <c r="E4069" s="789"/>
      <c r="F4069" s="789"/>
    </row>
    <row r="4070" spans="1:6">
      <c r="A4070" s="970"/>
      <c r="B4070" s="974"/>
      <c r="C4070" s="972"/>
      <c r="D4070" s="789"/>
      <c r="E4070" s="789"/>
      <c r="F4070" s="789"/>
    </row>
    <row r="4071" spans="1:6">
      <c r="A4071" s="970"/>
      <c r="B4071" s="974"/>
      <c r="C4071" s="972"/>
      <c r="D4071" s="789"/>
      <c r="E4071" s="789"/>
      <c r="F4071" s="789"/>
    </row>
    <row r="4072" spans="1:6">
      <c r="A4072" s="970"/>
      <c r="B4072" s="974"/>
      <c r="C4072" s="972"/>
      <c r="D4072" s="789"/>
      <c r="E4072" s="789"/>
      <c r="F4072" s="789"/>
    </row>
    <row r="4073" spans="1:6">
      <c r="A4073" s="970"/>
      <c r="B4073" s="974"/>
      <c r="C4073" s="972"/>
      <c r="D4073" s="789"/>
      <c r="E4073" s="789"/>
      <c r="F4073" s="789"/>
    </row>
    <row r="4074" spans="1:6">
      <c r="A4074" s="970"/>
      <c r="B4074" s="974"/>
      <c r="C4074" s="972"/>
      <c r="D4074" s="789"/>
      <c r="E4074" s="789"/>
      <c r="F4074" s="789"/>
    </row>
    <row r="4075" spans="1:6">
      <c r="A4075" s="970"/>
      <c r="B4075" s="974"/>
      <c r="C4075" s="972"/>
      <c r="D4075" s="789"/>
      <c r="E4075" s="789"/>
      <c r="F4075" s="789"/>
    </row>
    <row r="4076" spans="1:6">
      <c r="A4076" s="970"/>
      <c r="B4076" s="974"/>
      <c r="C4076" s="972"/>
      <c r="D4076" s="789"/>
      <c r="E4076" s="789"/>
      <c r="F4076" s="789"/>
    </row>
    <row r="4077" spans="1:6">
      <c r="A4077" s="970"/>
      <c r="B4077" s="974"/>
      <c r="C4077" s="972"/>
      <c r="D4077" s="789"/>
      <c r="E4077" s="789"/>
      <c r="F4077" s="789"/>
    </row>
    <row r="4078" spans="1:6">
      <c r="A4078" s="970"/>
      <c r="B4078" s="974"/>
      <c r="C4078" s="972"/>
      <c r="D4078" s="789"/>
      <c r="E4078" s="789"/>
      <c r="F4078" s="789"/>
    </row>
    <row r="4079" spans="1:6">
      <c r="A4079" s="970"/>
      <c r="B4079" s="974"/>
      <c r="C4079" s="972"/>
      <c r="D4079" s="789"/>
      <c r="E4079" s="789"/>
      <c r="F4079" s="789"/>
    </row>
    <row r="4080" spans="1:6">
      <c r="A4080" s="970"/>
      <c r="B4080" s="974"/>
      <c r="C4080" s="972"/>
      <c r="D4080" s="789"/>
      <c r="E4080" s="789"/>
      <c r="F4080" s="789"/>
    </row>
    <row r="4081" spans="1:6">
      <c r="A4081" s="970"/>
      <c r="B4081" s="974"/>
      <c r="C4081" s="972"/>
      <c r="D4081" s="789"/>
      <c r="E4081" s="789"/>
      <c r="F4081" s="789"/>
    </row>
    <row r="4082" spans="1:6">
      <c r="A4082" s="970"/>
      <c r="B4082" s="974"/>
      <c r="C4082" s="972"/>
      <c r="D4082" s="789"/>
      <c r="E4082" s="789"/>
      <c r="F4082" s="789"/>
    </row>
    <row r="4083" spans="1:6">
      <c r="A4083" s="970"/>
      <c r="B4083" s="974"/>
      <c r="C4083" s="972"/>
      <c r="D4083" s="789"/>
      <c r="E4083" s="789"/>
      <c r="F4083" s="789"/>
    </row>
    <row r="4084" spans="1:6">
      <c r="A4084" s="970"/>
      <c r="B4084" s="974"/>
      <c r="C4084" s="972"/>
      <c r="D4084" s="789"/>
      <c r="E4084" s="789"/>
      <c r="F4084" s="789"/>
    </row>
    <row r="4085" spans="1:6">
      <c r="A4085" s="970"/>
      <c r="B4085" s="974"/>
      <c r="C4085" s="972"/>
      <c r="D4085" s="789"/>
      <c r="E4085" s="789"/>
      <c r="F4085" s="789"/>
    </row>
    <row r="4086" spans="1:6">
      <c r="A4086" s="970"/>
      <c r="B4086" s="974"/>
      <c r="C4086" s="972"/>
      <c r="D4086" s="789"/>
      <c r="E4086" s="789"/>
      <c r="F4086" s="789"/>
    </row>
    <row r="4087" spans="1:6">
      <c r="A4087" s="970"/>
      <c r="B4087" s="974"/>
      <c r="C4087" s="972"/>
      <c r="D4087" s="789"/>
      <c r="E4087" s="789"/>
      <c r="F4087" s="789"/>
    </row>
    <row r="4088" spans="1:6">
      <c r="A4088" s="970"/>
      <c r="B4088" s="974"/>
      <c r="C4088" s="972"/>
      <c r="D4088" s="789"/>
      <c r="E4088" s="789"/>
      <c r="F4088" s="789"/>
    </row>
    <row r="4089" spans="1:6">
      <c r="A4089" s="970"/>
      <c r="B4089" s="974"/>
      <c r="C4089" s="972"/>
      <c r="D4089" s="789"/>
      <c r="E4089" s="789"/>
      <c r="F4089" s="789"/>
    </row>
    <row r="4090" spans="1:6">
      <c r="A4090" s="970"/>
      <c r="B4090" s="974"/>
      <c r="C4090" s="972"/>
      <c r="D4090" s="789"/>
      <c r="E4090" s="789"/>
      <c r="F4090" s="789"/>
    </row>
    <row r="4091" spans="1:6">
      <c r="A4091" s="970"/>
      <c r="B4091" s="974"/>
      <c r="C4091" s="972"/>
      <c r="D4091" s="789"/>
      <c r="E4091" s="789"/>
      <c r="F4091" s="789"/>
    </row>
    <row r="4092" spans="1:6">
      <c r="A4092" s="970"/>
      <c r="B4092" s="974"/>
      <c r="C4092" s="972"/>
      <c r="D4092" s="789"/>
      <c r="E4092" s="789"/>
      <c r="F4092" s="789"/>
    </row>
    <row r="4093" spans="1:6">
      <c r="A4093" s="970"/>
      <c r="B4093" s="974"/>
      <c r="C4093" s="972"/>
      <c r="D4093" s="789"/>
      <c r="E4093" s="789"/>
      <c r="F4093" s="789"/>
    </row>
    <row r="4094" spans="1:6">
      <c r="A4094" s="970"/>
      <c r="B4094" s="974"/>
      <c r="C4094" s="972"/>
      <c r="D4094" s="789"/>
      <c r="E4094" s="789"/>
      <c r="F4094" s="789"/>
    </row>
    <row r="4095" spans="1:6">
      <c r="A4095" s="970"/>
      <c r="B4095" s="974"/>
      <c r="C4095" s="972"/>
      <c r="D4095" s="789"/>
      <c r="E4095" s="789"/>
      <c r="F4095" s="789"/>
    </row>
    <row r="4096" spans="1:6">
      <c r="A4096" s="970"/>
      <c r="B4096" s="974"/>
      <c r="C4096" s="972"/>
      <c r="D4096" s="789"/>
      <c r="E4096" s="789"/>
      <c r="F4096" s="789"/>
    </row>
    <row r="4097" spans="1:6">
      <c r="A4097" s="970"/>
      <c r="B4097" s="974"/>
      <c r="C4097" s="972"/>
      <c r="D4097" s="789"/>
      <c r="E4097" s="789"/>
      <c r="F4097" s="789"/>
    </row>
    <row r="4098" spans="1:6">
      <c r="A4098" s="970"/>
      <c r="B4098" s="974"/>
      <c r="C4098" s="972"/>
      <c r="D4098" s="789"/>
      <c r="E4098" s="789"/>
      <c r="F4098" s="789"/>
    </row>
    <row r="4099" spans="1:6">
      <c r="A4099" s="970"/>
      <c r="B4099" s="974"/>
      <c r="C4099" s="972"/>
      <c r="D4099" s="789"/>
      <c r="E4099" s="789"/>
      <c r="F4099" s="789"/>
    </row>
    <row r="4100" spans="1:6">
      <c r="A4100" s="970"/>
      <c r="B4100" s="974"/>
      <c r="C4100" s="972"/>
      <c r="D4100" s="789"/>
      <c r="E4100" s="789"/>
      <c r="F4100" s="789"/>
    </row>
    <row r="4101" spans="1:6">
      <c r="A4101" s="970"/>
      <c r="B4101" s="974"/>
      <c r="C4101" s="972"/>
      <c r="D4101" s="789"/>
      <c r="E4101" s="789"/>
      <c r="F4101" s="789"/>
    </row>
    <row r="4102" spans="1:6">
      <c r="A4102" s="970"/>
      <c r="B4102" s="974"/>
      <c r="C4102" s="972"/>
      <c r="D4102" s="789"/>
      <c r="E4102" s="789"/>
      <c r="F4102" s="789"/>
    </row>
    <row r="4103" spans="1:6">
      <c r="A4103" s="970"/>
      <c r="B4103" s="974"/>
      <c r="C4103" s="972"/>
      <c r="D4103" s="789"/>
      <c r="E4103" s="789"/>
      <c r="F4103" s="789"/>
    </row>
    <row r="4104" spans="1:6">
      <c r="A4104" s="970"/>
      <c r="B4104" s="974"/>
      <c r="C4104" s="972"/>
      <c r="D4104" s="789"/>
      <c r="E4104" s="789"/>
      <c r="F4104" s="789"/>
    </row>
    <row r="4105" spans="1:6">
      <c r="A4105" s="970"/>
      <c r="B4105" s="974"/>
      <c r="C4105" s="972"/>
      <c r="D4105" s="789"/>
      <c r="E4105" s="789"/>
      <c r="F4105" s="789"/>
    </row>
    <row r="4106" spans="1:6">
      <c r="A4106" s="970"/>
      <c r="B4106" s="974"/>
      <c r="C4106" s="972"/>
      <c r="D4106" s="789"/>
      <c r="E4106" s="789"/>
      <c r="F4106" s="789"/>
    </row>
    <row r="4107" spans="1:6">
      <c r="A4107" s="970"/>
      <c r="B4107" s="974"/>
      <c r="C4107" s="972"/>
      <c r="D4107" s="789"/>
      <c r="E4107" s="789"/>
      <c r="F4107" s="789"/>
    </row>
    <row r="4108" spans="1:6">
      <c r="A4108" s="970"/>
      <c r="B4108" s="974"/>
      <c r="C4108" s="972"/>
      <c r="D4108" s="789"/>
      <c r="E4108" s="789"/>
      <c r="F4108" s="789"/>
    </row>
    <row r="4109" spans="1:6">
      <c r="A4109" s="970"/>
      <c r="B4109" s="974"/>
      <c r="C4109" s="972"/>
      <c r="D4109" s="789"/>
      <c r="E4109" s="789"/>
      <c r="F4109" s="789"/>
    </row>
    <row r="4110" spans="1:6">
      <c r="A4110" s="970"/>
      <c r="B4110" s="974"/>
      <c r="C4110" s="972"/>
      <c r="D4110" s="789"/>
      <c r="E4110" s="789"/>
      <c r="F4110" s="789"/>
    </row>
    <row r="4111" spans="1:6">
      <c r="A4111" s="970"/>
      <c r="B4111" s="974"/>
      <c r="C4111" s="972"/>
      <c r="D4111" s="789"/>
      <c r="E4111" s="789"/>
      <c r="F4111" s="789"/>
    </row>
    <row r="4112" spans="1:6">
      <c r="A4112" s="970"/>
      <c r="B4112" s="974"/>
      <c r="C4112" s="972"/>
      <c r="D4112" s="789"/>
      <c r="E4112" s="789"/>
      <c r="F4112" s="789"/>
    </row>
    <row r="4113" spans="1:6">
      <c r="A4113" s="970"/>
      <c r="B4113" s="974"/>
      <c r="C4113" s="972"/>
      <c r="D4113" s="789"/>
      <c r="E4113" s="789"/>
      <c r="F4113" s="789"/>
    </row>
    <row r="4114" spans="1:6">
      <c r="A4114" s="970"/>
      <c r="B4114" s="974"/>
      <c r="C4114" s="972"/>
      <c r="D4114" s="789"/>
      <c r="E4114" s="789"/>
      <c r="F4114" s="789"/>
    </row>
    <row r="4115" spans="1:6">
      <c r="A4115" s="970"/>
      <c r="B4115" s="974"/>
      <c r="C4115" s="972"/>
      <c r="D4115" s="789"/>
      <c r="E4115" s="789"/>
      <c r="F4115" s="789"/>
    </row>
    <row r="4116" spans="1:6">
      <c r="A4116" s="970"/>
      <c r="B4116" s="974"/>
      <c r="C4116" s="972"/>
      <c r="D4116" s="789"/>
      <c r="E4116" s="789"/>
      <c r="F4116" s="789"/>
    </row>
    <row r="4117" spans="1:6">
      <c r="A4117" s="970"/>
      <c r="B4117" s="974"/>
      <c r="C4117" s="972"/>
      <c r="D4117" s="789"/>
      <c r="E4117" s="789"/>
      <c r="F4117" s="789"/>
    </row>
    <row r="4118" spans="1:6">
      <c r="A4118" s="970"/>
      <c r="B4118" s="974"/>
      <c r="C4118" s="972"/>
      <c r="D4118" s="789"/>
      <c r="E4118" s="789"/>
      <c r="F4118" s="789"/>
    </row>
    <row r="4119" spans="1:6">
      <c r="A4119" s="970"/>
      <c r="B4119" s="974"/>
      <c r="C4119" s="972"/>
      <c r="D4119" s="789"/>
      <c r="E4119" s="789"/>
      <c r="F4119" s="789"/>
    </row>
    <row r="4120" spans="1:6">
      <c r="A4120" s="970"/>
      <c r="B4120" s="974"/>
      <c r="C4120" s="972"/>
      <c r="D4120" s="789"/>
      <c r="E4120" s="789"/>
      <c r="F4120" s="789"/>
    </row>
    <row r="4121" spans="1:6">
      <c r="A4121" s="970"/>
      <c r="B4121" s="974"/>
      <c r="C4121" s="972"/>
      <c r="D4121" s="789"/>
      <c r="E4121" s="789"/>
      <c r="F4121" s="789"/>
    </row>
    <row r="4122" spans="1:6">
      <c r="A4122" s="970"/>
      <c r="B4122" s="974"/>
      <c r="C4122" s="972"/>
      <c r="D4122" s="789"/>
      <c r="E4122" s="789"/>
      <c r="F4122" s="789"/>
    </row>
    <row r="4123" spans="1:6">
      <c r="A4123" s="970"/>
      <c r="B4123" s="974"/>
      <c r="C4123" s="972"/>
      <c r="D4123" s="789"/>
      <c r="E4123" s="789"/>
      <c r="F4123" s="789"/>
    </row>
    <row r="4124" spans="1:6">
      <c r="A4124" s="970"/>
      <c r="B4124" s="974"/>
      <c r="C4124" s="972"/>
      <c r="D4124" s="789"/>
      <c r="E4124" s="789"/>
      <c r="F4124" s="789"/>
    </row>
    <row r="4125" spans="1:6">
      <c r="A4125" s="970"/>
      <c r="B4125" s="974"/>
      <c r="C4125" s="972"/>
      <c r="D4125" s="789"/>
      <c r="E4125" s="789"/>
      <c r="F4125" s="789"/>
    </row>
    <row r="4126" spans="1:6">
      <c r="A4126" s="970"/>
      <c r="B4126" s="974"/>
      <c r="C4126" s="972"/>
      <c r="D4126" s="789"/>
      <c r="E4126" s="789"/>
      <c r="F4126" s="789"/>
    </row>
    <row r="4127" spans="1:6">
      <c r="A4127" s="970"/>
      <c r="B4127" s="974"/>
      <c r="C4127" s="972"/>
      <c r="D4127" s="789"/>
      <c r="E4127" s="789"/>
      <c r="F4127" s="789"/>
    </row>
    <row r="4128" spans="1:6">
      <c r="A4128" s="970"/>
      <c r="B4128" s="974"/>
      <c r="C4128" s="972"/>
      <c r="D4128" s="789"/>
      <c r="E4128" s="789"/>
      <c r="F4128" s="789"/>
    </row>
    <row r="4129" spans="1:6">
      <c r="A4129" s="970"/>
      <c r="B4129" s="974"/>
      <c r="C4129" s="972"/>
      <c r="D4129" s="789"/>
      <c r="E4129" s="789"/>
      <c r="F4129" s="789"/>
    </row>
    <row r="4130" spans="1:6">
      <c r="A4130" s="970"/>
      <c r="B4130" s="974"/>
      <c r="C4130" s="972"/>
      <c r="D4130" s="789"/>
      <c r="E4130" s="789"/>
      <c r="F4130" s="789"/>
    </row>
    <row r="4131" spans="1:6">
      <c r="A4131" s="970"/>
      <c r="B4131" s="974"/>
      <c r="C4131" s="972"/>
      <c r="D4131" s="789"/>
      <c r="E4131" s="789"/>
      <c r="F4131" s="789"/>
    </row>
    <row r="4132" spans="1:6">
      <c r="A4132" s="970"/>
      <c r="B4132" s="974"/>
      <c r="C4132" s="972"/>
      <c r="D4132" s="789"/>
      <c r="E4132" s="789"/>
      <c r="F4132" s="789"/>
    </row>
    <row r="4133" spans="1:6">
      <c r="A4133" s="970"/>
      <c r="B4133" s="974"/>
      <c r="C4133" s="972"/>
      <c r="D4133" s="789"/>
      <c r="E4133" s="789"/>
      <c r="F4133" s="789"/>
    </row>
    <row r="4134" spans="1:6">
      <c r="A4134" s="970"/>
      <c r="B4134" s="974"/>
      <c r="C4134" s="972"/>
      <c r="D4134" s="789"/>
      <c r="E4134" s="789"/>
      <c r="F4134" s="789"/>
    </row>
    <row r="4135" spans="1:6">
      <c r="A4135" s="970"/>
      <c r="B4135" s="974"/>
      <c r="C4135" s="972"/>
      <c r="D4135" s="789"/>
      <c r="E4135" s="789"/>
      <c r="F4135" s="789"/>
    </row>
    <row r="4136" spans="1:6">
      <c r="A4136" s="970"/>
      <c r="B4136" s="974"/>
      <c r="C4136" s="972"/>
      <c r="D4136" s="789"/>
      <c r="E4136" s="789"/>
      <c r="F4136" s="789"/>
    </row>
    <row r="4137" spans="1:6">
      <c r="A4137" s="970"/>
      <c r="B4137" s="974"/>
      <c r="C4137" s="972"/>
      <c r="D4137" s="789"/>
      <c r="E4137" s="789"/>
      <c r="F4137" s="789"/>
    </row>
    <row r="4138" spans="1:6">
      <c r="A4138" s="970"/>
      <c r="B4138" s="974"/>
      <c r="C4138" s="972"/>
      <c r="D4138" s="789"/>
      <c r="E4138" s="789"/>
      <c r="F4138" s="789"/>
    </row>
    <row r="4139" spans="1:6">
      <c r="A4139" s="970"/>
      <c r="B4139" s="974"/>
      <c r="C4139" s="972"/>
      <c r="D4139" s="789"/>
      <c r="E4139" s="789"/>
      <c r="F4139" s="789"/>
    </row>
    <row r="4140" spans="1:6">
      <c r="A4140" s="970"/>
      <c r="B4140" s="974"/>
      <c r="C4140" s="972"/>
      <c r="D4140" s="789"/>
      <c r="E4140" s="789"/>
      <c r="F4140" s="789"/>
    </row>
    <row r="4141" spans="1:6">
      <c r="A4141" s="970"/>
      <c r="B4141" s="974"/>
      <c r="C4141" s="972"/>
      <c r="D4141" s="789"/>
      <c r="E4141" s="789"/>
      <c r="F4141" s="789"/>
    </row>
    <row r="4142" spans="1:6">
      <c r="A4142" s="970"/>
      <c r="B4142" s="974"/>
      <c r="C4142" s="972"/>
      <c r="D4142" s="789"/>
      <c r="E4142" s="789"/>
      <c r="F4142" s="789"/>
    </row>
    <row r="4143" spans="1:6">
      <c r="A4143" s="970"/>
      <c r="B4143" s="974"/>
      <c r="C4143" s="972"/>
      <c r="D4143" s="789"/>
      <c r="E4143" s="789"/>
      <c r="F4143" s="789"/>
    </row>
    <row r="4144" spans="1:6">
      <c r="A4144" s="970"/>
      <c r="B4144" s="974"/>
      <c r="C4144" s="972"/>
      <c r="D4144" s="789"/>
      <c r="E4144" s="789"/>
      <c r="F4144" s="789"/>
    </row>
    <row r="4145" spans="1:6">
      <c r="A4145" s="970"/>
      <c r="B4145" s="974"/>
      <c r="C4145" s="972"/>
      <c r="D4145" s="789"/>
      <c r="E4145" s="789"/>
      <c r="F4145" s="789"/>
    </row>
    <row r="4146" spans="1:6">
      <c r="A4146" s="970"/>
      <c r="B4146" s="974"/>
      <c r="C4146" s="972"/>
      <c r="D4146" s="789"/>
      <c r="E4146" s="789"/>
      <c r="F4146" s="789"/>
    </row>
    <row r="4147" spans="1:6">
      <c r="A4147" s="970"/>
      <c r="B4147" s="974"/>
      <c r="C4147" s="972"/>
      <c r="D4147" s="789"/>
      <c r="E4147" s="789"/>
      <c r="F4147" s="789"/>
    </row>
    <row r="4148" spans="1:6">
      <c r="A4148" s="970"/>
      <c r="B4148" s="974"/>
      <c r="C4148" s="972"/>
      <c r="D4148" s="789"/>
      <c r="E4148" s="789"/>
      <c r="F4148" s="789"/>
    </row>
    <row r="4149" spans="1:6">
      <c r="A4149" s="970"/>
      <c r="B4149" s="974"/>
      <c r="C4149" s="972"/>
      <c r="D4149" s="789"/>
      <c r="E4149" s="789"/>
      <c r="F4149" s="789"/>
    </row>
    <row r="4150" spans="1:6">
      <c r="A4150" s="970"/>
      <c r="B4150" s="974"/>
      <c r="C4150" s="972"/>
      <c r="D4150" s="789"/>
      <c r="E4150" s="789"/>
      <c r="F4150" s="789"/>
    </row>
    <row r="4151" spans="1:6">
      <c r="A4151" s="970"/>
      <c r="B4151" s="974"/>
      <c r="C4151" s="972"/>
      <c r="D4151" s="789"/>
      <c r="E4151" s="789"/>
      <c r="F4151" s="789"/>
    </row>
    <row r="4152" spans="1:6">
      <c r="A4152" s="970"/>
      <c r="B4152" s="974"/>
      <c r="C4152" s="972"/>
      <c r="D4152" s="789"/>
      <c r="E4152" s="789"/>
      <c r="F4152" s="789"/>
    </row>
    <row r="4153" spans="1:6">
      <c r="A4153" s="970"/>
      <c r="B4153" s="974"/>
      <c r="C4153" s="972"/>
      <c r="D4153" s="789"/>
      <c r="E4153" s="789"/>
      <c r="F4153" s="789"/>
    </row>
    <row r="4154" spans="1:6">
      <c r="A4154" s="970"/>
      <c r="B4154" s="974"/>
      <c r="C4154" s="972"/>
      <c r="D4154" s="789"/>
      <c r="E4154" s="789"/>
      <c r="F4154" s="789"/>
    </row>
    <row r="4155" spans="1:6">
      <c r="A4155" s="970"/>
      <c r="B4155" s="974"/>
      <c r="C4155" s="972"/>
      <c r="D4155" s="789"/>
      <c r="E4155" s="789"/>
      <c r="F4155" s="789"/>
    </row>
    <row r="4156" spans="1:6">
      <c r="A4156" s="970"/>
      <c r="B4156" s="974"/>
      <c r="C4156" s="972"/>
      <c r="D4156" s="789"/>
      <c r="E4156" s="789"/>
      <c r="F4156" s="789"/>
    </row>
    <row r="4157" spans="1:6">
      <c r="A4157" s="970"/>
      <c r="B4157" s="974"/>
      <c r="C4157" s="972"/>
      <c r="D4157" s="789"/>
      <c r="E4157" s="789"/>
      <c r="F4157" s="789"/>
    </row>
    <row r="4158" spans="1:6">
      <c r="A4158" s="970"/>
      <c r="B4158" s="974"/>
      <c r="C4158" s="972"/>
      <c r="D4158" s="789"/>
      <c r="E4158" s="789"/>
      <c r="F4158" s="789"/>
    </row>
    <row r="4159" spans="1:6">
      <c r="A4159" s="970"/>
      <c r="B4159" s="974"/>
      <c r="C4159" s="972"/>
      <c r="D4159" s="789"/>
      <c r="E4159" s="789"/>
      <c r="F4159" s="789"/>
    </row>
    <row r="4160" spans="1:6">
      <c r="A4160" s="970"/>
      <c r="B4160" s="974"/>
      <c r="C4160" s="972"/>
      <c r="D4160" s="789"/>
      <c r="E4160" s="789"/>
      <c r="F4160" s="789"/>
    </row>
    <row r="4161" spans="1:6">
      <c r="A4161" s="970"/>
      <c r="B4161" s="974"/>
      <c r="C4161" s="972"/>
      <c r="D4161" s="789"/>
      <c r="E4161" s="789"/>
      <c r="F4161" s="789"/>
    </row>
    <row r="4162" spans="1:6">
      <c r="A4162" s="970"/>
      <c r="B4162" s="974"/>
      <c r="C4162" s="972"/>
      <c r="D4162" s="789"/>
      <c r="E4162" s="789"/>
      <c r="F4162" s="789"/>
    </row>
    <row r="4163" spans="1:6">
      <c r="A4163" s="970"/>
      <c r="B4163" s="974"/>
      <c r="C4163" s="972"/>
      <c r="D4163" s="789"/>
      <c r="E4163" s="789"/>
      <c r="F4163" s="789"/>
    </row>
    <row r="4164" spans="1:6">
      <c r="A4164" s="970"/>
      <c r="B4164" s="974"/>
      <c r="C4164" s="972"/>
      <c r="D4164" s="789"/>
      <c r="E4164" s="789"/>
      <c r="F4164" s="789"/>
    </row>
    <row r="4165" spans="1:6">
      <c r="A4165" s="970"/>
      <c r="B4165" s="974"/>
      <c r="C4165" s="972"/>
      <c r="D4165" s="789"/>
      <c r="E4165" s="789"/>
      <c r="F4165" s="789"/>
    </row>
    <row r="4166" spans="1:6">
      <c r="A4166" s="970"/>
      <c r="B4166" s="974"/>
      <c r="C4166" s="972"/>
      <c r="D4166" s="789"/>
      <c r="E4166" s="789"/>
      <c r="F4166" s="789"/>
    </row>
    <row r="4167" spans="1:6">
      <c r="A4167" s="970"/>
      <c r="B4167" s="974"/>
      <c r="C4167" s="972"/>
      <c r="D4167" s="789"/>
      <c r="E4167" s="789"/>
      <c r="F4167" s="789"/>
    </row>
    <row r="4168" spans="1:6">
      <c r="A4168" s="970"/>
      <c r="B4168" s="974"/>
      <c r="C4168" s="972"/>
      <c r="D4168" s="789"/>
      <c r="E4168" s="789"/>
      <c r="F4168" s="789"/>
    </row>
    <row r="4169" spans="1:6">
      <c r="A4169" s="970"/>
      <c r="B4169" s="974"/>
      <c r="C4169" s="972"/>
      <c r="D4169" s="789"/>
      <c r="E4169" s="789"/>
      <c r="F4169" s="789"/>
    </row>
    <row r="4170" spans="1:6">
      <c r="A4170" s="970"/>
      <c r="B4170" s="974"/>
      <c r="C4170" s="972"/>
      <c r="D4170" s="789"/>
      <c r="E4170" s="789"/>
      <c r="F4170" s="789"/>
    </row>
    <row r="4171" spans="1:6">
      <c r="A4171" s="970"/>
      <c r="B4171" s="974"/>
      <c r="C4171" s="972"/>
      <c r="D4171" s="789"/>
      <c r="E4171" s="789"/>
      <c r="F4171" s="789"/>
    </row>
    <row r="4172" spans="1:6">
      <c r="A4172" s="970"/>
      <c r="B4172" s="974"/>
      <c r="C4172" s="972"/>
      <c r="D4172" s="789"/>
      <c r="E4172" s="789"/>
      <c r="F4172" s="789"/>
    </row>
    <row r="4173" spans="1:6">
      <c r="A4173" s="970"/>
      <c r="B4173" s="974"/>
      <c r="C4173" s="972"/>
      <c r="D4173" s="789"/>
      <c r="E4173" s="789"/>
      <c r="F4173" s="789"/>
    </row>
    <row r="4174" spans="1:6">
      <c r="A4174" s="970"/>
      <c r="B4174" s="974"/>
      <c r="C4174" s="972"/>
      <c r="D4174" s="789"/>
      <c r="E4174" s="789"/>
      <c r="F4174" s="789"/>
    </row>
    <row r="4175" spans="1:6">
      <c r="A4175" s="970"/>
      <c r="B4175" s="974"/>
      <c r="C4175" s="972"/>
      <c r="D4175" s="789"/>
      <c r="E4175" s="789"/>
      <c r="F4175" s="789"/>
    </row>
    <row r="4176" spans="1:6">
      <c r="A4176" s="970"/>
      <c r="B4176" s="974"/>
      <c r="C4176" s="972"/>
      <c r="D4176" s="789"/>
      <c r="E4176" s="789"/>
      <c r="F4176" s="789"/>
    </row>
    <row r="4177" spans="1:6">
      <c r="A4177" s="970"/>
      <c r="B4177" s="974"/>
      <c r="C4177" s="972"/>
      <c r="D4177" s="789"/>
      <c r="E4177" s="789"/>
      <c r="F4177" s="789"/>
    </row>
    <row r="4178" spans="1:6">
      <c r="A4178" s="970"/>
      <c r="B4178" s="974"/>
      <c r="C4178" s="972"/>
      <c r="D4178" s="789"/>
      <c r="E4178" s="789"/>
      <c r="F4178" s="789"/>
    </row>
    <row r="4179" spans="1:6">
      <c r="A4179" s="970"/>
      <c r="B4179" s="974"/>
      <c r="C4179" s="972"/>
      <c r="D4179" s="789"/>
      <c r="E4179" s="789"/>
      <c r="F4179" s="789"/>
    </row>
    <row r="4180" spans="1:6">
      <c r="A4180" s="970"/>
      <c r="B4180" s="974"/>
      <c r="C4180" s="972"/>
      <c r="D4180" s="789"/>
      <c r="E4180" s="789"/>
      <c r="F4180" s="789"/>
    </row>
    <row r="4181" spans="1:6">
      <c r="A4181" s="970"/>
      <c r="B4181" s="974"/>
      <c r="C4181" s="972"/>
      <c r="D4181" s="789"/>
      <c r="E4181" s="789"/>
      <c r="F4181" s="789"/>
    </row>
    <row r="4182" spans="1:6">
      <c r="A4182" s="970"/>
      <c r="B4182" s="974"/>
      <c r="C4182" s="972"/>
      <c r="D4182" s="789"/>
      <c r="E4182" s="789"/>
      <c r="F4182" s="789"/>
    </row>
    <row r="4183" spans="1:6">
      <c r="A4183" s="970"/>
      <c r="B4183" s="974"/>
      <c r="C4183" s="972"/>
      <c r="D4183" s="789"/>
      <c r="E4183" s="789"/>
      <c r="F4183" s="789"/>
    </row>
    <row r="4184" spans="1:6">
      <c r="A4184" s="970"/>
      <c r="B4184" s="974"/>
      <c r="C4184" s="972"/>
      <c r="D4184" s="789"/>
      <c r="E4184" s="789"/>
      <c r="F4184" s="789"/>
    </row>
    <row r="4185" spans="1:6">
      <c r="A4185" s="970"/>
      <c r="B4185" s="974"/>
      <c r="C4185" s="972"/>
      <c r="D4185" s="789"/>
      <c r="E4185" s="789"/>
      <c r="F4185" s="789"/>
    </row>
    <row r="4186" spans="1:6">
      <c r="A4186" s="970"/>
      <c r="B4186" s="974"/>
      <c r="C4186" s="972"/>
      <c r="D4186" s="789"/>
      <c r="E4186" s="789"/>
      <c r="F4186" s="789"/>
    </row>
    <row r="4187" spans="1:6">
      <c r="A4187" s="970"/>
      <c r="B4187" s="974"/>
      <c r="C4187" s="972"/>
      <c r="D4187" s="789"/>
      <c r="E4187" s="789"/>
      <c r="F4187" s="789"/>
    </row>
    <row r="4188" spans="1:6">
      <c r="A4188" s="970"/>
      <c r="B4188" s="974"/>
      <c r="C4188" s="972"/>
      <c r="D4188" s="789"/>
      <c r="E4188" s="789"/>
      <c r="F4188" s="789"/>
    </row>
    <row r="4189" spans="1:6">
      <c r="A4189" s="970"/>
      <c r="B4189" s="974"/>
      <c r="C4189" s="972"/>
      <c r="D4189" s="789"/>
      <c r="E4189" s="789"/>
      <c r="F4189" s="789"/>
    </row>
    <row r="4190" spans="1:6">
      <c r="A4190" s="970"/>
      <c r="B4190" s="974"/>
      <c r="C4190" s="972"/>
      <c r="D4190" s="789"/>
      <c r="E4190" s="789"/>
      <c r="F4190" s="789"/>
    </row>
    <row r="4191" spans="1:6">
      <c r="A4191" s="970"/>
      <c r="B4191" s="974"/>
      <c r="C4191" s="972"/>
      <c r="D4191" s="789"/>
      <c r="E4191" s="789"/>
      <c r="F4191" s="789"/>
    </row>
    <row r="4192" spans="1:6">
      <c r="A4192" s="970"/>
      <c r="B4192" s="974"/>
      <c r="C4192" s="972"/>
      <c r="D4192" s="789"/>
      <c r="E4192" s="789"/>
      <c r="F4192" s="789"/>
    </row>
    <row r="4193" spans="1:6">
      <c r="A4193" s="970"/>
      <c r="B4193" s="974"/>
      <c r="C4193" s="972"/>
      <c r="D4193" s="789"/>
      <c r="E4193" s="789"/>
      <c r="F4193" s="789"/>
    </row>
    <row r="4194" spans="1:6">
      <c r="A4194" s="970"/>
      <c r="B4194" s="974"/>
      <c r="C4194" s="972"/>
      <c r="D4194" s="789"/>
      <c r="E4194" s="789"/>
      <c r="F4194" s="789"/>
    </row>
    <row r="4195" spans="1:6">
      <c r="A4195" s="970"/>
      <c r="B4195" s="974"/>
      <c r="C4195" s="972"/>
      <c r="D4195" s="789"/>
      <c r="E4195" s="789"/>
      <c r="F4195" s="789"/>
    </row>
    <row r="4196" spans="1:6">
      <c r="A4196" s="970"/>
      <c r="B4196" s="974"/>
      <c r="C4196" s="972"/>
      <c r="D4196" s="789"/>
      <c r="E4196" s="789"/>
      <c r="F4196" s="789"/>
    </row>
    <row r="4197" spans="1:6">
      <c r="A4197" s="970"/>
      <c r="B4197" s="974"/>
      <c r="C4197" s="972"/>
      <c r="D4197" s="789"/>
      <c r="E4197" s="789"/>
      <c r="F4197" s="789"/>
    </row>
    <row r="4198" spans="1:6">
      <c r="A4198" s="970"/>
      <c r="B4198" s="974"/>
      <c r="C4198" s="972"/>
      <c r="D4198" s="789"/>
      <c r="E4198" s="789"/>
      <c r="F4198" s="789"/>
    </row>
    <row r="4199" spans="1:6">
      <c r="A4199" s="970"/>
      <c r="B4199" s="974"/>
      <c r="C4199" s="972"/>
      <c r="D4199" s="789"/>
      <c r="E4199" s="789"/>
      <c r="F4199" s="789"/>
    </row>
    <row r="4200" spans="1:6">
      <c r="A4200" s="970"/>
      <c r="B4200" s="974"/>
      <c r="C4200" s="972"/>
      <c r="D4200" s="789"/>
      <c r="E4200" s="789"/>
      <c r="F4200" s="789"/>
    </row>
    <row r="4201" spans="1:6">
      <c r="A4201" s="970"/>
      <c r="B4201" s="974"/>
      <c r="C4201" s="972"/>
      <c r="D4201" s="789"/>
      <c r="E4201" s="789"/>
      <c r="F4201" s="789"/>
    </row>
    <row r="4202" spans="1:6">
      <c r="A4202" s="970"/>
      <c r="B4202" s="974"/>
      <c r="C4202" s="972"/>
      <c r="D4202" s="789"/>
      <c r="E4202" s="789"/>
      <c r="F4202" s="789"/>
    </row>
    <row r="4203" spans="1:6">
      <c r="A4203" s="970"/>
      <c r="B4203" s="974"/>
      <c r="C4203" s="972"/>
      <c r="D4203" s="789"/>
      <c r="E4203" s="789"/>
      <c r="F4203" s="789"/>
    </row>
    <row r="4204" spans="1:6">
      <c r="A4204" s="970"/>
      <c r="B4204" s="974"/>
      <c r="C4204" s="972"/>
      <c r="D4204" s="789"/>
      <c r="E4204" s="789"/>
      <c r="F4204" s="789"/>
    </row>
    <row r="4205" spans="1:6">
      <c r="A4205" s="970"/>
      <c r="B4205" s="974"/>
      <c r="C4205" s="972"/>
      <c r="D4205" s="789"/>
      <c r="E4205" s="789"/>
      <c r="F4205" s="789"/>
    </row>
    <row r="4206" spans="1:6">
      <c r="A4206" s="970"/>
      <c r="B4206" s="974"/>
      <c r="C4206" s="972"/>
      <c r="D4206" s="789"/>
      <c r="E4206" s="789"/>
      <c r="F4206" s="789"/>
    </row>
    <row r="4207" spans="1:6">
      <c r="A4207" s="970"/>
      <c r="B4207" s="974"/>
      <c r="C4207" s="972"/>
      <c r="D4207" s="789"/>
      <c r="E4207" s="789"/>
      <c r="F4207" s="789"/>
    </row>
    <row r="4208" spans="1:6">
      <c r="A4208" s="970"/>
      <c r="B4208" s="974"/>
      <c r="C4208" s="972"/>
      <c r="D4208" s="789"/>
      <c r="E4208" s="789"/>
      <c r="F4208" s="789"/>
    </row>
    <row r="4209" spans="1:6">
      <c r="A4209" s="970"/>
      <c r="B4209" s="974"/>
      <c r="C4209" s="972"/>
      <c r="D4209" s="789"/>
      <c r="E4209" s="789"/>
      <c r="F4209" s="789"/>
    </row>
    <row r="4210" spans="1:6">
      <c r="A4210" s="970"/>
      <c r="B4210" s="974"/>
      <c r="C4210" s="972"/>
      <c r="D4210" s="789"/>
      <c r="E4210" s="789"/>
      <c r="F4210" s="789"/>
    </row>
    <row r="4211" spans="1:6">
      <c r="A4211" s="970"/>
      <c r="B4211" s="974"/>
      <c r="C4211" s="972"/>
      <c r="D4211" s="789"/>
      <c r="E4211" s="789"/>
      <c r="F4211" s="789"/>
    </row>
    <row r="4212" spans="1:6">
      <c r="A4212" s="970"/>
      <c r="B4212" s="974"/>
      <c r="C4212" s="972"/>
      <c r="D4212" s="789"/>
      <c r="E4212" s="789"/>
      <c r="F4212" s="789"/>
    </row>
    <row r="4213" spans="1:6">
      <c r="A4213" s="970"/>
      <c r="B4213" s="974"/>
      <c r="C4213" s="972"/>
      <c r="D4213" s="789"/>
      <c r="E4213" s="789"/>
      <c r="F4213" s="789"/>
    </row>
    <row r="4214" spans="1:6">
      <c r="A4214" s="970"/>
      <c r="B4214" s="974"/>
      <c r="C4214" s="972"/>
      <c r="D4214" s="789"/>
      <c r="E4214" s="789"/>
      <c r="F4214" s="789"/>
    </row>
    <row r="4215" spans="1:6">
      <c r="A4215" s="970"/>
      <c r="B4215" s="974"/>
      <c r="C4215" s="972"/>
      <c r="D4215" s="789"/>
      <c r="E4215" s="789"/>
      <c r="F4215" s="789"/>
    </row>
    <row r="4216" spans="1:6">
      <c r="A4216" s="970"/>
      <c r="B4216" s="974"/>
      <c r="C4216" s="972"/>
      <c r="D4216" s="789"/>
      <c r="E4216" s="789"/>
      <c r="F4216" s="789"/>
    </row>
    <row r="4217" spans="1:6">
      <c r="A4217" s="970"/>
      <c r="B4217" s="974"/>
      <c r="C4217" s="972"/>
      <c r="D4217" s="789"/>
      <c r="E4217" s="789"/>
      <c r="F4217" s="789"/>
    </row>
    <row r="4218" spans="1:6">
      <c r="A4218" s="970"/>
      <c r="B4218" s="974"/>
      <c r="C4218" s="972"/>
      <c r="D4218" s="789"/>
      <c r="E4218" s="789"/>
      <c r="F4218" s="789"/>
    </row>
    <row r="4219" spans="1:6">
      <c r="A4219" s="970"/>
      <c r="B4219" s="974"/>
      <c r="C4219" s="972"/>
      <c r="D4219" s="789"/>
      <c r="E4219" s="789"/>
      <c r="F4219" s="789"/>
    </row>
    <row r="4220" spans="1:6">
      <c r="A4220" s="970"/>
      <c r="B4220" s="974"/>
      <c r="C4220" s="972"/>
      <c r="D4220" s="789"/>
      <c r="E4220" s="789"/>
      <c r="F4220" s="789"/>
    </row>
    <row r="4221" spans="1:6">
      <c r="A4221" s="970"/>
      <c r="B4221" s="974"/>
      <c r="C4221" s="972"/>
      <c r="D4221" s="789"/>
      <c r="E4221" s="789"/>
      <c r="F4221" s="789"/>
    </row>
    <row r="4222" spans="1:6">
      <c r="A4222" s="970"/>
      <c r="B4222" s="974"/>
      <c r="C4222" s="972"/>
      <c r="D4222" s="789"/>
      <c r="E4222" s="789"/>
      <c r="F4222" s="789"/>
    </row>
    <row r="4223" spans="1:6">
      <c r="A4223" s="970"/>
      <c r="B4223" s="974"/>
      <c r="C4223" s="972"/>
      <c r="D4223" s="789"/>
      <c r="E4223" s="789"/>
      <c r="F4223" s="789"/>
    </row>
    <row r="4224" spans="1:6">
      <c r="A4224" s="970"/>
      <c r="B4224" s="974"/>
      <c r="C4224" s="972"/>
      <c r="D4224" s="789"/>
      <c r="E4224" s="789"/>
      <c r="F4224" s="789"/>
    </row>
    <row r="4225" spans="1:6">
      <c r="A4225" s="970"/>
      <c r="B4225" s="974"/>
      <c r="C4225" s="972"/>
      <c r="D4225" s="789"/>
      <c r="E4225" s="789"/>
      <c r="F4225" s="789"/>
    </row>
    <row r="4226" spans="1:6">
      <c r="A4226" s="970"/>
      <c r="B4226" s="974"/>
      <c r="C4226" s="972"/>
      <c r="D4226" s="789"/>
      <c r="E4226" s="789"/>
      <c r="F4226" s="789"/>
    </row>
    <row r="4227" spans="1:6">
      <c r="A4227" s="970"/>
      <c r="B4227" s="974"/>
      <c r="C4227" s="972"/>
      <c r="D4227" s="789"/>
      <c r="E4227" s="789"/>
      <c r="F4227" s="789"/>
    </row>
    <row r="4228" spans="1:6">
      <c r="A4228" s="970"/>
      <c r="B4228" s="974"/>
      <c r="C4228" s="972"/>
      <c r="D4228" s="789"/>
      <c r="E4228" s="789"/>
      <c r="F4228" s="789"/>
    </row>
    <row r="4229" spans="1:6">
      <c r="A4229" s="970"/>
      <c r="B4229" s="974"/>
      <c r="C4229" s="972"/>
      <c r="D4229" s="789"/>
      <c r="E4229" s="789"/>
      <c r="F4229" s="789"/>
    </row>
    <row r="4230" spans="1:6">
      <c r="A4230" s="970"/>
      <c r="B4230" s="974"/>
      <c r="C4230" s="972"/>
      <c r="D4230" s="789"/>
      <c r="E4230" s="789"/>
      <c r="F4230" s="789"/>
    </row>
    <row r="4231" spans="1:6">
      <c r="A4231" s="970"/>
      <c r="B4231" s="974"/>
      <c r="C4231" s="972"/>
      <c r="D4231" s="789"/>
      <c r="E4231" s="789"/>
      <c r="F4231" s="789"/>
    </row>
    <row r="4232" spans="1:6">
      <c r="A4232" s="970"/>
      <c r="B4232" s="974"/>
      <c r="C4232" s="972"/>
      <c r="D4232" s="789"/>
      <c r="E4232" s="789"/>
      <c r="F4232" s="789"/>
    </row>
    <row r="4233" spans="1:6">
      <c r="A4233" s="970"/>
      <c r="B4233" s="974"/>
      <c r="C4233" s="972"/>
      <c r="D4233" s="789"/>
      <c r="E4233" s="789"/>
      <c r="F4233" s="789"/>
    </row>
    <row r="4234" spans="1:6">
      <c r="A4234" s="970"/>
      <c r="B4234" s="974"/>
      <c r="C4234" s="972"/>
      <c r="D4234" s="789"/>
      <c r="E4234" s="789"/>
      <c r="F4234" s="789"/>
    </row>
    <row r="4235" spans="1:6">
      <c r="A4235" s="970"/>
      <c r="B4235" s="974"/>
      <c r="C4235" s="972"/>
      <c r="D4235" s="789"/>
      <c r="E4235" s="789"/>
      <c r="F4235" s="789"/>
    </row>
    <row r="4236" spans="1:6">
      <c r="A4236" s="970"/>
      <c r="B4236" s="974"/>
      <c r="C4236" s="972"/>
      <c r="D4236" s="789"/>
      <c r="E4236" s="789"/>
      <c r="F4236" s="789"/>
    </row>
    <row r="4237" spans="1:6">
      <c r="A4237" s="970"/>
      <c r="B4237" s="974"/>
      <c r="C4237" s="972"/>
      <c r="D4237" s="789"/>
      <c r="E4237" s="789"/>
      <c r="F4237" s="789"/>
    </row>
    <row r="4238" spans="1:6">
      <c r="A4238" s="970"/>
      <c r="B4238" s="974"/>
      <c r="C4238" s="972"/>
      <c r="D4238" s="789"/>
      <c r="E4238" s="789"/>
      <c r="F4238" s="789"/>
    </row>
    <row r="4239" spans="1:6">
      <c r="A4239" s="970"/>
      <c r="B4239" s="974"/>
      <c r="C4239" s="972"/>
      <c r="D4239" s="789"/>
      <c r="E4239" s="789"/>
      <c r="F4239" s="789"/>
    </row>
    <row r="4240" spans="1:6">
      <c r="A4240" s="970"/>
      <c r="B4240" s="974"/>
      <c r="C4240" s="972"/>
      <c r="D4240" s="789"/>
      <c r="E4240" s="789"/>
      <c r="F4240" s="789"/>
    </row>
    <row r="4241" spans="1:6">
      <c r="A4241" s="970"/>
      <c r="B4241" s="974"/>
      <c r="C4241" s="972"/>
      <c r="D4241" s="789"/>
      <c r="E4241" s="789"/>
      <c r="F4241" s="789"/>
    </row>
    <row r="4242" spans="1:6">
      <c r="A4242" s="970"/>
      <c r="B4242" s="974"/>
      <c r="C4242" s="972"/>
      <c r="D4242" s="789"/>
      <c r="E4242" s="789"/>
      <c r="F4242" s="789"/>
    </row>
    <row r="4243" spans="1:6">
      <c r="A4243" s="970"/>
      <c r="B4243" s="974"/>
      <c r="C4243" s="972"/>
      <c r="D4243" s="789"/>
      <c r="E4243" s="789"/>
      <c r="F4243" s="789"/>
    </row>
    <row r="4244" spans="1:6">
      <c r="A4244" s="970"/>
      <c r="B4244" s="974"/>
      <c r="C4244" s="972"/>
      <c r="D4244" s="789"/>
      <c r="E4244" s="789"/>
      <c r="F4244" s="789"/>
    </row>
    <row r="4245" spans="1:6">
      <c r="A4245" s="970"/>
      <c r="B4245" s="974"/>
      <c r="C4245" s="972"/>
      <c r="D4245" s="789"/>
      <c r="E4245" s="789"/>
      <c r="F4245" s="789"/>
    </row>
    <row r="4246" spans="1:6">
      <c r="A4246" s="970"/>
      <c r="B4246" s="974"/>
      <c r="C4246" s="972"/>
      <c r="D4246" s="789"/>
      <c r="E4246" s="789"/>
      <c r="F4246" s="789"/>
    </row>
    <row r="4247" spans="1:6">
      <c r="A4247" s="970"/>
      <c r="B4247" s="974"/>
      <c r="C4247" s="972"/>
      <c r="D4247" s="789"/>
      <c r="E4247" s="789"/>
      <c r="F4247" s="789"/>
    </row>
    <row r="4248" spans="1:6">
      <c r="A4248" s="970"/>
      <c r="B4248" s="974"/>
      <c r="C4248" s="972"/>
      <c r="D4248" s="789"/>
      <c r="E4248" s="789"/>
      <c r="F4248" s="789"/>
    </row>
    <row r="4249" spans="1:6">
      <c r="A4249" s="970"/>
      <c r="B4249" s="974"/>
      <c r="C4249" s="972"/>
      <c r="D4249" s="789"/>
      <c r="E4249" s="789"/>
      <c r="F4249" s="789"/>
    </row>
    <row r="4250" spans="1:6">
      <c r="A4250" s="970"/>
      <c r="B4250" s="974"/>
      <c r="C4250" s="972"/>
      <c r="D4250" s="789"/>
      <c r="E4250" s="789"/>
      <c r="F4250" s="789"/>
    </row>
    <row r="4251" spans="1:6">
      <c r="A4251" s="970"/>
      <c r="B4251" s="974"/>
      <c r="C4251" s="972"/>
      <c r="D4251" s="789"/>
      <c r="E4251" s="789"/>
      <c r="F4251" s="789"/>
    </row>
    <row r="4252" spans="1:6">
      <c r="A4252" s="970"/>
      <c r="B4252" s="974"/>
      <c r="C4252" s="972"/>
      <c r="D4252" s="789"/>
      <c r="E4252" s="789"/>
      <c r="F4252" s="789"/>
    </row>
    <row r="4253" spans="1:6">
      <c r="A4253" s="970"/>
      <c r="B4253" s="974"/>
      <c r="C4253" s="972"/>
      <c r="D4253" s="789"/>
      <c r="E4253" s="789"/>
      <c r="F4253" s="789"/>
    </row>
    <row r="4254" spans="1:6">
      <c r="A4254" s="970"/>
      <c r="B4254" s="974"/>
      <c r="C4254" s="972"/>
      <c r="D4254" s="789"/>
      <c r="E4254" s="789"/>
      <c r="F4254" s="789"/>
    </row>
    <row r="4255" spans="1:6">
      <c r="A4255" s="970"/>
      <c r="B4255" s="974"/>
      <c r="C4255" s="972"/>
      <c r="D4255" s="789"/>
      <c r="E4255" s="789"/>
      <c r="F4255" s="789"/>
    </row>
    <row r="4256" spans="1:6">
      <c r="A4256" s="970"/>
      <c r="B4256" s="974"/>
      <c r="C4256" s="972"/>
      <c r="D4256" s="789"/>
      <c r="E4256" s="789"/>
      <c r="F4256" s="789"/>
    </row>
    <row r="4257" spans="1:6">
      <c r="A4257" s="970"/>
      <c r="B4257" s="974"/>
      <c r="C4257" s="972"/>
      <c r="D4257" s="789"/>
      <c r="E4257" s="789"/>
      <c r="F4257" s="789"/>
    </row>
    <row r="4258" spans="1:6">
      <c r="A4258" s="970"/>
      <c r="B4258" s="974"/>
      <c r="C4258" s="972"/>
      <c r="D4258" s="789"/>
      <c r="E4258" s="789"/>
      <c r="F4258" s="789"/>
    </row>
    <row r="4259" spans="1:6">
      <c r="A4259" s="970"/>
      <c r="B4259" s="974"/>
      <c r="C4259" s="972"/>
      <c r="D4259" s="789"/>
      <c r="E4259" s="789"/>
      <c r="F4259" s="789"/>
    </row>
    <row r="4260" spans="1:6">
      <c r="A4260" s="970"/>
      <c r="B4260" s="974"/>
      <c r="C4260" s="972"/>
      <c r="D4260" s="789"/>
      <c r="E4260" s="789"/>
      <c r="F4260" s="789"/>
    </row>
    <row r="4261" spans="1:6">
      <c r="A4261" s="970"/>
      <c r="B4261" s="974"/>
      <c r="C4261" s="972"/>
      <c r="D4261" s="789"/>
      <c r="E4261" s="789"/>
      <c r="F4261" s="789"/>
    </row>
    <row r="4262" spans="1:6">
      <c r="A4262" s="970"/>
      <c r="B4262" s="974"/>
      <c r="C4262" s="972"/>
      <c r="D4262" s="789"/>
      <c r="E4262" s="789"/>
      <c r="F4262" s="789"/>
    </row>
    <row r="4263" spans="1:6">
      <c r="A4263" s="970"/>
      <c r="B4263" s="974"/>
      <c r="C4263" s="972"/>
      <c r="D4263" s="789"/>
      <c r="E4263" s="789"/>
      <c r="F4263" s="789"/>
    </row>
    <row r="4264" spans="1:6">
      <c r="A4264" s="970"/>
      <c r="B4264" s="974"/>
      <c r="C4264" s="972"/>
      <c r="D4264" s="789"/>
      <c r="E4264" s="789"/>
      <c r="F4264" s="789"/>
    </row>
    <row r="4265" spans="1:6">
      <c r="A4265" s="970"/>
      <c r="B4265" s="974"/>
      <c r="C4265" s="972"/>
      <c r="D4265" s="789"/>
      <c r="E4265" s="789"/>
      <c r="F4265" s="789"/>
    </row>
    <row r="4266" spans="1:6">
      <c r="A4266" s="970"/>
      <c r="B4266" s="974"/>
      <c r="C4266" s="972"/>
      <c r="D4266" s="789"/>
      <c r="E4266" s="789"/>
      <c r="F4266" s="789"/>
    </row>
    <row r="4267" spans="1:6">
      <c r="A4267" s="970"/>
      <c r="B4267" s="974"/>
      <c r="C4267" s="972"/>
      <c r="D4267" s="789"/>
      <c r="E4267" s="789"/>
      <c r="F4267" s="789"/>
    </row>
    <row r="4268" spans="1:6">
      <c r="A4268" s="970"/>
      <c r="B4268" s="974"/>
      <c r="C4268" s="972"/>
      <c r="D4268" s="789"/>
      <c r="E4268" s="789"/>
      <c r="F4268" s="789"/>
    </row>
    <row r="4269" spans="1:6">
      <c r="A4269" s="970"/>
      <c r="B4269" s="974"/>
      <c r="C4269" s="972"/>
      <c r="D4269" s="789"/>
      <c r="E4269" s="789"/>
      <c r="F4269" s="789"/>
    </row>
    <row r="4270" spans="1:6">
      <c r="A4270" s="970"/>
      <c r="B4270" s="974"/>
      <c r="C4270" s="972"/>
      <c r="D4270" s="789"/>
      <c r="E4270" s="789"/>
      <c r="F4270" s="789"/>
    </row>
    <row r="4271" spans="1:6">
      <c r="A4271" s="970"/>
      <c r="B4271" s="974"/>
      <c r="C4271" s="972"/>
      <c r="D4271" s="789"/>
      <c r="E4271" s="789"/>
      <c r="F4271" s="789"/>
    </row>
    <row r="4272" spans="1:6">
      <c r="A4272" s="970"/>
      <c r="B4272" s="974"/>
      <c r="C4272" s="972"/>
      <c r="D4272" s="789"/>
      <c r="E4272" s="789"/>
      <c r="F4272" s="789"/>
    </row>
    <row r="4273" spans="1:6">
      <c r="A4273" s="970"/>
      <c r="B4273" s="974"/>
      <c r="C4273" s="972"/>
      <c r="D4273" s="789"/>
      <c r="E4273" s="789"/>
      <c r="F4273" s="789"/>
    </row>
    <row r="4274" spans="1:6">
      <c r="A4274" s="970"/>
      <c r="B4274" s="974"/>
      <c r="C4274" s="972"/>
      <c r="D4274" s="789"/>
      <c r="E4274" s="789"/>
      <c r="F4274" s="789"/>
    </row>
    <row r="4275" spans="1:6">
      <c r="A4275" s="970"/>
      <c r="B4275" s="974"/>
      <c r="C4275" s="972"/>
      <c r="D4275" s="789"/>
      <c r="E4275" s="789"/>
      <c r="F4275" s="789"/>
    </row>
    <row r="4276" spans="1:6">
      <c r="A4276" s="970"/>
      <c r="B4276" s="974"/>
      <c r="C4276" s="972"/>
      <c r="D4276" s="789"/>
      <c r="E4276" s="789"/>
      <c r="F4276" s="789"/>
    </row>
    <row r="4277" spans="1:6">
      <c r="A4277" s="970"/>
      <c r="B4277" s="974"/>
      <c r="C4277" s="972"/>
      <c r="D4277" s="789"/>
      <c r="E4277" s="789"/>
      <c r="F4277" s="789"/>
    </row>
    <row r="4278" spans="1:6">
      <c r="A4278" s="970"/>
      <c r="B4278" s="974"/>
      <c r="C4278" s="972"/>
      <c r="D4278" s="789"/>
      <c r="E4278" s="789"/>
      <c r="F4278" s="789"/>
    </row>
    <row r="4279" spans="1:6">
      <c r="A4279" s="970"/>
      <c r="B4279" s="974"/>
      <c r="C4279" s="972"/>
      <c r="D4279" s="789"/>
      <c r="E4279" s="789"/>
      <c r="F4279" s="789"/>
    </row>
    <row r="4280" spans="1:6">
      <c r="A4280" s="970"/>
      <c r="B4280" s="974"/>
      <c r="C4280" s="972"/>
      <c r="D4280" s="789"/>
      <c r="E4280" s="789"/>
      <c r="F4280" s="789"/>
    </row>
    <row r="4281" spans="1:6">
      <c r="A4281" s="970"/>
      <c r="B4281" s="974"/>
      <c r="C4281" s="972"/>
      <c r="D4281" s="789"/>
      <c r="E4281" s="789"/>
      <c r="F4281" s="789"/>
    </row>
    <row r="4282" spans="1:6">
      <c r="A4282" s="970"/>
      <c r="B4282" s="974"/>
      <c r="C4282" s="972"/>
      <c r="D4282" s="789"/>
      <c r="E4282" s="789"/>
      <c r="F4282" s="789"/>
    </row>
    <row r="4283" spans="1:6">
      <c r="A4283" s="970"/>
      <c r="B4283" s="974"/>
      <c r="C4283" s="972"/>
      <c r="D4283" s="789"/>
      <c r="E4283" s="789"/>
      <c r="F4283" s="789"/>
    </row>
    <row r="4284" spans="1:6">
      <c r="A4284" s="970"/>
      <c r="B4284" s="974"/>
      <c r="C4284" s="972"/>
      <c r="D4284" s="789"/>
      <c r="E4284" s="789"/>
      <c r="F4284" s="789"/>
    </row>
    <row r="4285" spans="1:6">
      <c r="A4285" s="970"/>
      <c r="B4285" s="974"/>
      <c r="C4285" s="972"/>
      <c r="D4285" s="789"/>
      <c r="E4285" s="789"/>
      <c r="F4285" s="789"/>
    </row>
    <row r="4286" spans="1:6">
      <c r="A4286" s="970"/>
      <c r="B4286" s="974"/>
      <c r="C4286" s="972"/>
      <c r="D4286" s="789"/>
      <c r="E4286" s="789"/>
      <c r="F4286" s="789"/>
    </row>
    <row r="4287" spans="1:6">
      <c r="A4287" s="970"/>
      <c r="B4287" s="974"/>
      <c r="C4287" s="972"/>
      <c r="D4287" s="789"/>
      <c r="E4287" s="789"/>
      <c r="F4287" s="789"/>
    </row>
    <row r="4288" spans="1:6">
      <c r="A4288" s="970"/>
      <c r="B4288" s="974"/>
      <c r="C4288" s="972"/>
      <c r="D4288" s="789"/>
      <c r="E4288" s="789"/>
      <c r="F4288" s="789"/>
    </row>
    <row r="4289" spans="1:6">
      <c r="A4289" s="970"/>
      <c r="B4289" s="974"/>
      <c r="C4289" s="972"/>
      <c r="D4289" s="789"/>
      <c r="E4289" s="789"/>
      <c r="F4289" s="789"/>
    </row>
    <row r="4290" spans="1:6">
      <c r="A4290" s="970"/>
      <c r="B4290" s="974"/>
      <c r="C4290" s="972"/>
      <c r="D4290" s="789"/>
      <c r="E4290" s="789"/>
      <c r="F4290" s="789"/>
    </row>
    <row r="4291" spans="1:6">
      <c r="A4291" s="970"/>
      <c r="B4291" s="974"/>
      <c r="C4291" s="972"/>
      <c r="D4291" s="789"/>
      <c r="E4291" s="789"/>
      <c r="F4291" s="789"/>
    </row>
    <row r="4292" spans="1:6">
      <c r="A4292" s="970"/>
      <c r="B4292" s="974"/>
      <c r="C4292" s="972"/>
      <c r="D4292" s="789"/>
      <c r="E4292" s="789"/>
      <c r="F4292" s="789"/>
    </row>
    <row r="4293" spans="1:6">
      <c r="A4293" s="970"/>
      <c r="B4293" s="974"/>
      <c r="C4293" s="972"/>
      <c r="D4293" s="789"/>
      <c r="E4293" s="789"/>
      <c r="F4293" s="789"/>
    </row>
    <row r="4294" spans="1:6">
      <c r="A4294" s="970"/>
      <c r="B4294" s="974"/>
      <c r="C4294" s="972"/>
      <c r="D4294" s="789"/>
      <c r="E4294" s="789"/>
      <c r="F4294" s="789"/>
    </row>
    <row r="4295" spans="1:6">
      <c r="A4295" s="970"/>
      <c r="B4295" s="974"/>
      <c r="C4295" s="972"/>
      <c r="D4295" s="789"/>
      <c r="E4295" s="789"/>
      <c r="F4295" s="789"/>
    </row>
    <row r="4296" spans="1:6">
      <c r="A4296" s="970"/>
      <c r="B4296" s="974"/>
      <c r="C4296" s="972"/>
      <c r="D4296" s="789"/>
      <c r="E4296" s="789"/>
      <c r="F4296" s="789"/>
    </row>
    <row r="4297" spans="1:6">
      <c r="A4297" s="970"/>
      <c r="B4297" s="974"/>
      <c r="C4297" s="972"/>
      <c r="D4297" s="789"/>
      <c r="E4297" s="789"/>
      <c r="F4297" s="789"/>
    </row>
    <row r="4298" spans="1:6">
      <c r="A4298" s="970"/>
      <c r="B4298" s="974"/>
      <c r="C4298" s="972"/>
      <c r="D4298" s="789"/>
      <c r="E4298" s="789"/>
      <c r="F4298" s="789"/>
    </row>
    <row r="4299" spans="1:6">
      <c r="A4299" s="970"/>
      <c r="B4299" s="974"/>
      <c r="C4299" s="972"/>
      <c r="D4299" s="789"/>
      <c r="E4299" s="789"/>
      <c r="F4299" s="789"/>
    </row>
    <row r="4300" spans="1:6">
      <c r="A4300" s="970"/>
      <c r="B4300" s="974"/>
      <c r="C4300" s="972"/>
      <c r="D4300" s="789"/>
      <c r="E4300" s="789"/>
      <c r="F4300" s="789"/>
    </row>
    <row r="4301" spans="1:6">
      <c r="A4301" s="970"/>
      <c r="B4301" s="974"/>
      <c r="C4301" s="972"/>
      <c r="D4301" s="789"/>
      <c r="E4301" s="789"/>
      <c r="F4301" s="789"/>
    </row>
    <row r="4302" spans="1:6">
      <c r="A4302" s="970"/>
      <c r="B4302" s="974"/>
      <c r="C4302" s="972"/>
      <c r="D4302" s="789"/>
      <c r="E4302" s="789"/>
      <c r="F4302" s="789"/>
    </row>
    <row r="4303" spans="1:6">
      <c r="A4303" s="970"/>
      <c r="B4303" s="974"/>
      <c r="C4303" s="972"/>
      <c r="D4303" s="789"/>
      <c r="E4303" s="789"/>
      <c r="F4303" s="789"/>
    </row>
    <row r="4304" spans="1:6">
      <c r="A4304" s="970"/>
      <c r="B4304" s="974"/>
      <c r="C4304" s="972"/>
      <c r="D4304" s="789"/>
      <c r="E4304" s="789"/>
      <c r="F4304" s="789"/>
    </row>
    <row r="4305" spans="1:6">
      <c r="A4305" s="970"/>
      <c r="B4305" s="974"/>
      <c r="C4305" s="972"/>
      <c r="D4305" s="789"/>
      <c r="E4305" s="789"/>
      <c r="F4305" s="789"/>
    </row>
    <row r="4306" spans="1:6">
      <c r="A4306" s="970"/>
      <c r="B4306" s="974"/>
      <c r="C4306" s="972"/>
      <c r="D4306" s="789"/>
      <c r="E4306" s="789"/>
      <c r="F4306" s="789"/>
    </row>
    <row r="4307" spans="1:6">
      <c r="A4307" s="970"/>
      <c r="B4307" s="974"/>
      <c r="C4307" s="972"/>
      <c r="D4307" s="789"/>
      <c r="E4307" s="789"/>
      <c r="F4307" s="789"/>
    </row>
    <row r="4308" spans="1:6">
      <c r="A4308" s="970"/>
      <c r="B4308" s="974"/>
      <c r="C4308" s="972"/>
      <c r="D4308" s="789"/>
      <c r="E4308" s="789"/>
      <c r="F4308" s="789"/>
    </row>
    <row r="4309" spans="1:6">
      <c r="A4309" s="970"/>
      <c r="B4309" s="974"/>
      <c r="C4309" s="972"/>
      <c r="D4309" s="789"/>
      <c r="E4309" s="789"/>
      <c r="F4309" s="789"/>
    </row>
    <row r="4310" spans="1:6">
      <c r="A4310" s="970"/>
      <c r="B4310" s="974"/>
      <c r="C4310" s="972"/>
      <c r="D4310" s="789"/>
      <c r="E4310" s="789"/>
      <c r="F4310" s="789"/>
    </row>
    <row r="4311" spans="1:6">
      <c r="A4311" s="970"/>
      <c r="B4311" s="974"/>
      <c r="C4311" s="972"/>
      <c r="D4311" s="789"/>
      <c r="E4311" s="789"/>
      <c r="F4311" s="789"/>
    </row>
    <row r="4312" spans="1:6">
      <c r="A4312" s="970"/>
      <c r="B4312" s="974"/>
      <c r="C4312" s="972"/>
      <c r="D4312" s="789"/>
      <c r="E4312" s="789"/>
      <c r="F4312" s="789"/>
    </row>
    <row r="4313" spans="1:6">
      <c r="A4313" s="970"/>
      <c r="B4313" s="974"/>
      <c r="C4313" s="972"/>
      <c r="D4313" s="789"/>
      <c r="E4313" s="789"/>
      <c r="F4313" s="789"/>
    </row>
    <row r="4314" spans="1:6">
      <c r="A4314" s="970"/>
      <c r="B4314" s="974"/>
      <c r="C4314" s="972"/>
      <c r="D4314" s="789"/>
      <c r="E4314" s="789"/>
      <c r="F4314" s="789"/>
    </row>
    <row r="4315" spans="1:6">
      <c r="A4315" s="970"/>
      <c r="B4315" s="974"/>
      <c r="C4315" s="972"/>
      <c r="D4315" s="789"/>
      <c r="E4315" s="789"/>
      <c r="F4315" s="789"/>
    </row>
    <row r="4316" spans="1:6">
      <c r="A4316" s="970"/>
      <c r="B4316" s="974"/>
      <c r="C4316" s="972"/>
      <c r="D4316" s="789"/>
      <c r="E4316" s="789"/>
      <c r="F4316" s="789"/>
    </row>
    <row r="4317" spans="1:6">
      <c r="A4317" s="970"/>
      <c r="B4317" s="974"/>
      <c r="C4317" s="972"/>
      <c r="D4317" s="789"/>
      <c r="E4317" s="789"/>
      <c r="F4317" s="789"/>
    </row>
    <row r="4318" spans="1:6">
      <c r="A4318" s="970"/>
      <c r="B4318" s="974"/>
      <c r="C4318" s="972"/>
      <c r="D4318" s="789"/>
      <c r="E4318" s="789"/>
      <c r="F4318" s="789"/>
    </row>
    <row r="4319" spans="1:6">
      <c r="A4319" s="970"/>
      <c r="B4319" s="974"/>
      <c r="C4319" s="972"/>
      <c r="D4319" s="789"/>
      <c r="E4319" s="789"/>
      <c r="F4319" s="789"/>
    </row>
    <row r="4320" spans="1:6">
      <c r="A4320" s="970"/>
      <c r="B4320" s="974"/>
      <c r="C4320" s="972"/>
      <c r="D4320" s="789"/>
      <c r="E4320" s="789"/>
      <c r="F4320" s="789"/>
    </row>
    <row r="4321" spans="1:6">
      <c r="A4321" s="970"/>
      <c r="B4321" s="974"/>
      <c r="C4321" s="972"/>
      <c r="D4321" s="789"/>
      <c r="E4321" s="789"/>
      <c r="F4321" s="789"/>
    </row>
    <row r="4322" spans="1:6">
      <c r="A4322" s="970"/>
      <c r="B4322" s="974"/>
      <c r="C4322" s="972"/>
      <c r="D4322" s="789"/>
      <c r="E4322" s="789"/>
      <c r="F4322" s="789"/>
    </row>
    <row r="4323" spans="1:6">
      <c r="A4323" s="970"/>
      <c r="B4323" s="974"/>
      <c r="C4323" s="972"/>
      <c r="D4323" s="789"/>
      <c r="E4323" s="789"/>
      <c r="F4323" s="789"/>
    </row>
    <row r="4324" spans="1:6">
      <c r="A4324" s="970"/>
      <c r="B4324" s="974"/>
      <c r="C4324" s="972"/>
      <c r="D4324" s="789"/>
      <c r="E4324" s="789"/>
      <c r="F4324" s="789"/>
    </row>
    <row r="4325" spans="1:6">
      <c r="A4325" s="970"/>
      <c r="B4325" s="974"/>
      <c r="C4325" s="972"/>
      <c r="D4325" s="789"/>
      <c r="E4325" s="789"/>
      <c r="F4325" s="789"/>
    </row>
    <row r="4326" spans="1:6">
      <c r="A4326" s="970"/>
      <c r="B4326" s="974"/>
      <c r="C4326" s="972"/>
      <c r="D4326" s="789"/>
      <c r="E4326" s="789"/>
      <c r="F4326" s="789"/>
    </row>
    <row r="4327" spans="1:6">
      <c r="A4327" s="970"/>
      <c r="B4327" s="974"/>
      <c r="C4327" s="972"/>
      <c r="D4327" s="789"/>
      <c r="E4327" s="789"/>
      <c r="F4327" s="789"/>
    </row>
    <row r="4328" spans="1:6">
      <c r="A4328" s="970"/>
      <c r="B4328" s="974"/>
      <c r="C4328" s="972"/>
      <c r="D4328" s="789"/>
      <c r="E4328" s="789"/>
      <c r="F4328" s="789"/>
    </row>
    <row r="4329" spans="1:6">
      <c r="A4329" s="970"/>
      <c r="B4329" s="974"/>
      <c r="C4329" s="972"/>
      <c r="D4329" s="789"/>
      <c r="E4329" s="789"/>
      <c r="F4329" s="789"/>
    </row>
    <row r="4330" spans="1:6">
      <c r="A4330" s="970"/>
      <c r="B4330" s="974"/>
      <c r="C4330" s="972"/>
      <c r="D4330" s="789"/>
      <c r="E4330" s="789"/>
      <c r="F4330" s="789"/>
    </row>
    <row r="4331" spans="1:6">
      <c r="A4331" s="970"/>
      <c r="B4331" s="974"/>
      <c r="C4331" s="972"/>
      <c r="D4331" s="789"/>
      <c r="E4331" s="789"/>
      <c r="F4331" s="789"/>
    </row>
    <row r="4332" spans="1:6">
      <c r="A4332" s="970"/>
      <c r="B4332" s="974"/>
      <c r="C4332" s="972"/>
      <c r="D4332" s="789"/>
      <c r="E4332" s="789"/>
      <c r="F4332" s="789"/>
    </row>
    <row r="4333" spans="1:6">
      <c r="A4333" s="970"/>
      <c r="B4333" s="974"/>
      <c r="C4333" s="972"/>
      <c r="D4333" s="789"/>
      <c r="E4333" s="789"/>
      <c r="F4333" s="789"/>
    </row>
    <row r="4334" spans="1:6">
      <c r="A4334" s="970"/>
      <c r="B4334" s="974"/>
      <c r="C4334" s="972"/>
      <c r="D4334" s="789"/>
      <c r="E4334" s="789"/>
      <c r="F4334" s="789"/>
    </row>
    <row r="4335" spans="1:6">
      <c r="A4335" s="970"/>
      <c r="B4335" s="974"/>
      <c r="C4335" s="972"/>
      <c r="D4335" s="789"/>
      <c r="E4335" s="789"/>
      <c r="F4335" s="789"/>
    </row>
    <row r="4336" spans="1:6">
      <c r="A4336" s="970"/>
      <c r="B4336" s="974"/>
      <c r="C4336" s="972"/>
      <c r="D4336" s="789"/>
      <c r="E4336" s="789"/>
      <c r="F4336" s="789"/>
    </row>
    <row r="4337" spans="1:6">
      <c r="A4337" s="970"/>
      <c r="B4337" s="974"/>
      <c r="C4337" s="972"/>
      <c r="D4337" s="789"/>
      <c r="E4337" s="789"/>
      <c r="F4337" s="789"/>
    </row>
    <row r="4338" spans="1:6">
      <c r="A4338" s="970"/>
      <c r="B4338" s="974"/>
      <c r="C4338" s="972"/>
      <c r="D4338" s="789"/>
      <c r="E4338" s="789"/>
      <c r="F4338" s="789"/>
    </row>
    <row r="4339" spans="1:6">
      <c r="A4339" s="970"/>
      <c r="B4339" s="974"/>
      <c r="C4339" s="972"/>
      <c r="D4339" s="789"/>
      <c r="E4339" s="789"/>
      <c r="F4339" s="789"/>
    </row>
    <row r="4340" spans="1:6">
      <c r="A4340" s="970"/>
      <c r="B4340" s="974"/>
      <c r="C4340" s="972"/>
      <c r="D4340" s="789"/>
      <c r="E4340" s="789"/>
      <c r="F4340" s="789"/>
    </row>
    <row r="4341" spans="1:6">
      <c r="A4341" s="970"/>
      <c r="B4341" s="974"/>
      <c r="C4341" s="972"/>
      <c r="D4341" s="789"/>
      <c r="E4341" s="789"/>
      <c r="F4341" s="789"/>
    </row>
    <row r="4342" spans="1:6">
      <c r="A4342" s="970"/>
      <c r="B4342" s="974"/>
      <c r="C4342" s="972"/>
      <c r="D4342" s="789"/>
      <c r="E4342" s="789"/>
      <c r="F4342" s="789"/>
    </row>
    <row r="4343" spans="1:6">
      <c r="A4343" s="970"/>
      <c r="B4343" s="974"/>
      <c r="C4343" s="972"/>
      <c r="D4343" s="789"/>
      <c r="E4343" s="789"/>
      <c r="F4343" s="789"/>
    </row>
    <row r="4344" spans="1:6">
      <c r="A4344" s="970"/>
      <c r="B4344" s="974"/>
      <c r="C4344" s="972"/>
      <c r="D4344" s="789"/>
      <c r="E4344" s="789"/>
      <c r="F4344" s="789"/>
    </row>
    <row r="4345" spans="1:6">
      <c r="A4345" s="970"/>
      <c r="B4345" s="974"/>
      <c r="C4345" s="972"/>
      <c r="D4345" s="789"/>
      <c r="E4345" s="789"/>
      <c r="F4345" s="789"/>
    </row>
    <row r="4346" spans="1:6">
      <c r="A4346" s="970"/>
      <c r="B4346" s="974"/>
      <c r="C4346" s="972"/>
      <c r="D4346" s="789"/>
      <c r="E4346" s="789"/>
      <c r="F4346" s="789"/>
    </row>
    <row r="4347" spans="1:6">
      <c r="A4347" s="970"/>
      <c r="B4347" s="974"/>
      <c r="C4347" s="972"/>
      <c r="D4347" s="789"/>
      <c r="E4347" s="789"/>
      <c r="F4347" s="789"/>
    </row>
    <row r="4348" spans="1:6">
      <c r="A4348" s="970"/>
      <c r="B4348" s="974"/>
      <c r="C4348" s="972"/>
      <c r="D4348" s="789"/>
      <c r="E4348" s="789"/>
      <c r="F4348" s="789"/>
    </row>
    <row r="4349" spans="1:6">
      <c r="A4349" s="970"/>
      <c r="B4349" s="974"/>
      <c r="C4349" s="972"/>
      <c r="D4349" s="789"/>
      <c r="E4349" s="789"/>
      <c r="F4349" s="789"/>
    </row>
    <row r="4350" spans="1:6">
      <c r="A4350" s="970"/>
      <c r="B4350" s="974"/>
      <c r="C4350" s="972"/>
      <c r="D4350" s="789"/>
      <c r="E4350" s="789"/>
      <c r="F4350" s="789"/>
    </row>
    <row r="4351" spans="1:6">
      <c r="A4351" s="970"/>
      <c r="B4351" s="974"/>
      <c r="C4351" s="972"/>
      <c r="D4351" s="789"/>
      <c r="E4351" s="789"/>
      <c r="F4351" s="789"/>
    </row>
    <row r="4352" spans="1:6">
      <c r="A4352" s="970"/>
      <c r="B4352" s="974"/>
      <c r="C4352" s="972"/>
      <c r="D4352" s="789"/>
      <c r="E4352" s="789"/>
      <c r="F4352" s="789"/>
    </row>
    <row r="4353" spans="1:6">
      <c r="A4353" s="970"/>
      <c r="B4353" s="974"/>
      <c r="C4353" s="972"/>
      <c r="D4353" s="789"/>
      <c r="E4353" s="789"/>
      <c r="F4353" s="789"/>
    </row>
    <row r="4354" spans="1:6">
      <c r="A4354" s="970"/>
      <c r="B4354" s="974"/>
      <c r="C4354" s="972"/>
      <c r="D4354" s="789"/>
      <c r="E4354" s="789"/>
      <c r="F4354" s="789"/>
    </row>
    <row r="4355" spans="1:6">
      <c r="A4355" s="970"/>
      <c r="B4355" s="974"/>
      <c r="C4355" s="972"/>
      <c r="D4355" s="789"/>
      <c r="E4355" s="789"/>
      <c r="F4355" s="789"/>
    </row>
    <row r="4356" spans="1:6">
      <c r="A4356" s="970"/>
      <c r="B4356" s="974"/>
      <c r="C4356" s="972"/>
      <c r="D4356" s="789"/>
      <c r="E4356" s="789"/>
      <c r="F4356" s="789"/>
    </row>
    <row r="4357" spans="1:6">
      <c r="A4357" s="970"/>
      <c r="B4357" s="974"/>
      <c r="C4357" s="972"/>
      <c r="D4357" s="789"/>
      <c r="E4357" s="789"/>
      <c r="F4357" s="789"/>
    </row>
    <row r="4358" spans="1:6">
      <c r="A4358" s="970"/>
      <c r="B4358" s="974"/>
      <c r="C4358" s="972"/>
      <c r="D4358" s="789"/>
      <c r="E4358" s="789"/>
      <c r="F4358" s="789"/>
    </row>
    <row r="4359" spans="1:6">
      <c r="A4359" s="970"/>
      <c r="B4359" s="974"/>
      <c r="C4359" s="972"/>
      <c r="D4359" s="789"/>
      <c r="E4359" s="789"/>
      <c r="F4359" s="789"/>
    </row>
    <row r="4360" spans="1:6">
      <c r="A4360" s="970"/>
      <c r="B4360" s="974"/>
      <c r="C4360" s="972"/>
      <c r="D4360" s="789"/>
      <c r="E4360" s="789"/>
      <c r="F4360" s="789"/>
    </row>
    <row r="4361" spans="1:6">
      <c r="A4361" s="970"/>
      <c r="B4361" s="974"/>
      <c r="C4361" s="972"/>
      <c r="D4361" s="789"/>
      <c r="E4361" s="789"/>
      <c r="F4361" s="789"/>
    </row>
    <row r="4362" spans="1:6">
      <c r="A4362" s="970"/>
      <c r="B4362" s="974"/>
      <c r="C4362" s="972"/>
      <c r="D4362" s="789"/>
      <c r="E4362" s="789"/>
      <c r="F4362" s="789"/>
    </row>
    <row r="4363" spans="1:6">
      <c r="A4363" s="970"/>
      <c r="B4363" s="974"/>
      <c r="C4363" s="972"/>
      <c r="D4363" s="789"/>
      <c r="E4363" s="789"/>
      <c r="F4363" s="789"/>
    </row>
    <row r="4364" spans="1:6">
      <c r="A4364" s="970"/>
      <c r="B4364" s="974"/>
      <c r="C4364" s="972"/>
      <c r="D4364" s="789"/>
      <c r="E4364" s="789"/>
      <c r="F4364" s="789"/>
    </row>
    <row r="4365" spans="1:6">
      <c r="A4365" s="970"/>
      <c r="B4365" s="974"/>
      <c r="C4365" s="972"/>
      <c r="D4365" s="789"/>
      <c r="E4365" s="789"/>
      <c r="F4365" s="789"/>
    </row>
    <row r="4366" spans="1:6">
      <c r="A4366" s="970"/>
      <c r="B4366" s="974"/>
      <c r="C4366" s="972"/>
      <c r="D4366" s="789"/>
      <c r="E4366" s="789"/>
      <c r="F4366" s="789"/>
    </row>
    <row r="4367" spans="1:6">
      <c r="A4367" s="970"/>
      <c r="B4367" s="974"/>
      <c r="C4367" s="972"/>
      <c r="D4367" s="789"/>
      <c r="E4367" s="789"/>
      <c r="F4367" s="789"/>
    </row>
    <row r="4368" spans="1:6">
      <c r="A4368" s="970"/>
      <c r="B4368" s="974"/>
      <c r="C4368" s="972"/>
      <c r="D4368" s="789"/>
      <c r="E4368" s="789"/>
      <c r="F4368" s="789"/>
    </row>
    <row r="4369" spans="1:6">
      <c r="A4369" s="970"/>
      <c r="B4369" s="974"/>
      <c r="C4369" s="972"/>
      <c r="D4369" s="789"/>
      <c r="E4369" s="789"/>
      <c r="F4369" s="789"/>
    </row>
    <row r="4370" spans="1:6">
      <c r="A4370" s="970"/>
      <c r="B4370" s="974"/>
      <c r="C4370" s="972"/>
      <c r="D4370" s="789"/>
      <c r="E4370" s="789"/>
      <c r="F4370" s="789"/>
    </row>
    <row r="4371" spans="1:6">
      <c r="A4371" s="970"/>
      <c r="B4371" s="974"/>
      <c r="C4371" s="972"/>
      <c r="D4371" s="789"/>
      <c r="E4371" s="789"/>
      <c r="F4371" s="789"/>
    </row>
    <row r="4372" spans="1:6">
      <c r="A4372" s="970"/>
      <c r="B4372" s="974"/>
      <c r="C4372" s="972"/>
      <c r="D4372" s="789"/>
      <c r="E4372" s="789"/>
      <c r="F4372" s="789"/>
    </row>
    <row r="4373" spans="1:6">
      <c r="A4373" s="970"/>
      <c r="B4373" s="974"/>
      <c r="C4373" s="972"/>
      <c r="D4373" s="789"/>
      <c r="E4373" s="789"/>
      <c r="F4373" s="789"/>
    </row>
    <row r="4374" spans="1:6">
      <c r="A4374" s="970"/>
      <c r="B4374" s="974"/>
      <c r="C4374" s="972"/>
      <c r="D4374" s="789"/>
      <c r="E4374" s="789"/>
      <c r="F4374" s="789"/>
    </row>
    <row r="4375" spans="1:6">
      <c r="A4375" s="970"/>
      <c r="B4375" s="974"/>
      <c r="C4375" s="972"/>
      <c r="D4375" s="789"/>
      <c r="E4375" s="789"/>
      <c r="F4375" s="789"/>
    </row>
    <row r="4376" spans="1:6">
      <c r="A4376" s="970"/>
      <c r="B4376" s="974"/>
      <c r="C4376" s="972"/>
      <c r="D4376" s="789"/>
      <c r="E4376" s="789"/>
      <c r="F4376" s="789"/>
    </row>
    <row r="4377" spans="1:6">
      <c r="A4377" s="970"/>
      <c r="B4377" s="974"/>
      <c r="C4377" s="972"/>
      <c r="D4377" s="789"/>
      <c r="E4377" s="789"/>
      <c r="F4377" s="789"/>
    </row>
    <row r="4378" spans="1:6">
      <c r="A4378" s="970"/>
      <c r="B4378" s="974"/>
      <c r="C4378" s="972"/>
      <c r="D4378" s="789"/>
      <c r="E4378" s="789"/>
      <c r="F4378" s="789"/>
    </row>
    <row r="4379" spans="1:6">
      <c r="A4379" s="970"/>
      <c r="B4379" s="974"/>
      <c r="C4379" s="972"/>
      <c r="D4379" s="789"/>
      <c r="E4379" s="789"/>
      <c r="F4379" s="789"/>
    </row>
    <row r="4380" spans="1:6">
      <c r="A4380" s="970"/>
      <c r="B4380" s="974"/>
      <c r="C4380" s="972"/>
      <c r="D4380" s="789"/>
      <c r="E4380" s="789"/>
      <c r="F4380" s="789"/>
    </row>
    <row r="4381" spans="1:6">
      <c r="A4381" s="970"/>
      <c r="B4381" s="974"/>
      <c r="C4381" s="972"/>
      <c r="D4381" s="789"/>
      <c r="E4381" s="789"/>
      <c r="F4381" s="789"/>
    </row>
    <row r="4382" spans="1:6">
      <c r="A4382" s="970"/>
      <c r="B4382" s="974"/>
      <c r="C4382" s="972"/>
      <c r="D4382" s="789"/>
      <c r="E4382" s="789"/>
      <c r="F4382" s="789"/>
    </row>
    <row r="4383" spans="1:6">
      <c r="A4383" s="970"/>
      <c r="B4383" s="974"/>
      <c r="C4383" s="972"/>
      <c r="D4383" s="789"/>
      <c r="E4383" s="789"/>
      <c r="F4383" s="789"/>
    </row>
    <row r="4384" spans="1:6">
      <c r="A4384" s="970"/>
      <c r="B4384" s="974"/>
      <c r="C4384" s="972"/>
      <c r="D4384" s="789"/>
      <c r="E4384" s="789"/>
      <c r="F4384" s="789"/>
    </row>
    <row r="4385" spans="1:6">
      <c r="A4385" s="970"/>
      <c r="B4385" s="974"/>
      <c r="C4385" s="972"/>
      <c r="D4385" s="789"/>
      <c r="E4385" s="789"/>
      <c r="F4385" s="789"/>
    </row>
    <row r="4386" spans="1:6">
      <c r="A4386" s="970"/>
      <c r="B4386" s="974"/>
      <c r="C4386" s="972"/>
      <c r="D4386" s="789"/>
      <c r="E4386" s="789"/>
      <c r="F4386" s="789"/>
    </row>
    <row r="4387" spans="1:6">
      <c r="A4387" s="970"/>
      <c r="B4387" s="974"/>
      <c r="C4387" s="972"/>
      <c r="D4387" s="789"/>
      <c r="E4387" s="789"/>
      <c r="F4387" s="789"/>
    </row>
    <row r="4388" spans="1:6">
      <c r="A4388" s="970"/>
      <c r="B4388" s="974"/>
      <c r="C4388" s="972"/>
      <c r="D4388" s="789"/>
      <c r="E4388" s="789"/>
      <c r="F4388" s="789"/>
    </row>
    <row r="4389" spans="1:6">
      <c r="A4389" s="970"/>
      <c r="B4389" s="974"/>
      <c r="C4389" s="972"/>
      <c r="D4389" s="789"/>
      <c r="E4389" s="789"/>
      <c r="F4389" s="789"/>
    </row>
    <row r="4390" spans="1:6">
      <c r="A4390" s="970"/>
      <c r="B4390" s="974"/>
      <c r="C4390" s="972"/>
      <c r="D4390" s="789"/>
      <c r="E4390" s="789"/>
      <c r="F4390" s="789"/>
    </row>
    <row r="4391" spans="1:6">
      <c r="A4391" s="970"/>
      <c r="B4391" s="974"/>
      <c r="C4391" s="972"/>
      <c r="D4391" s="789"/>
      <c r="E4391" s="789"/>
      <c r="F4391" s="789"/>
    </row>
    <row r="4392" spans="1:6">
      <c r="A4392" s="970"/>
      <c r="B4392" s="974"/>
      <c r="C4392" s="972"/>
      <c r="D4392" s="789"/>
      <c r="E4392" s="789"/>
      <c r="F4392" s="789"/>
    </row>
    <row r="4393" spans="1:6">
      <c r="A4393" s="970"/>
      <c r="B4393" s="974"/>
      <c r="C4393" s="972"/>
      <c r="D4393" s="789"/>
      <c r="E4393" s="789"/>
      <c r="F4393" s="789"/>
    </row>
    <row r="4394" spans="1:6">
      <c r="A4394" s="970"/>
      <c r="B4394" s="974"/>
      <c r="C4394" s="972"/>
      <c r="D4394" s="789"/>
      <c r="E4394" s="789"/>
      <c r="F4394" s="789"/>
    </row>
    <row r="4395" spans="1:6">
      <c r="A4395" s="970"/>
      <c r="B4395" s="974"/>
      <c r="C4395" s="972"/>
      <c r="D4395" s="789"/>
      <c r="E4395" s="789"/>
      <c r="F4395" s="789"/>
    </row>
    <row r="4396" spans="1:6">
      <c r="A4396" s="970"/>
      <c r="B4396" s="974"/>
      <c r="C4396" s="972"/>
      <c r="D4396" s="789"/>
      <c r="E4396" s="789"/>
      <c r="F4396" s="789"/>
    </row>
    <row r="4397" spans="1:6">
      <c r="A4397" s="970"/>
      <c r="B4397" s="974"/>
      <c r="C4397" s="972"/>
      <c r="D4397" s="789"/>
      <c r="E4397" s="789"/>
      <c r="F4397" s="789"/>
    </row>
    <row r="4398" spans="1:6">
      <c r="A4398" s="970"/>
      <c r="B4398" s="974"/>
      <c r="C4398" s="972"/>
      <c r="D4398" s="789"/>
      <c r="E4398" s="789"/>
      <c r="F4398" s="789"/>
    </row>
    <row r="4399" spans="1:6">
      <c r="A4399" s="970"/>
      <c r="B4399" s="974"/>
      <c r="C4399" s="972"/>
      <c r="D4399" s="789"/>
      <c r="E4399" s="789"/>
      <c r="F4399" s="789"/>
    </row>
    <row r="4400" spans="1:6">
      <c r="A4400" s="970"/>
      <c r="B4400" s="974"/>
      <c r="C4400" s="972"/>
      <c r="D4400" s="789"/>
      <c r="E4400" s="789"/>
      <c r="F4400" s="789"/>
    </row>
    <row r="4401" spans="1:6">
      <c r="A4401" s="970"/>
      <c r="B4401" s="974"/>
      <c r="C4401" s="972"/>
      <c r="D4401" s="789"/>
      <c r="E4401" s="789"/>
      <c r="F4401" s="789"/>
    </row>
    <row r="4402" spans="1:6">
      <c r="A4402" s="970"/>
      <c r="B4402" s="974"/>
      <c r="C4402" s="972"/>
      <c r="D4402" s="789"/>
      <c r="E4402" s="789"/>
      <c r="F4402" s="789"/>
    </row>
    <row r="4403" spans="1:6">
      <c r="A4403" s="970"/>
      <c r="B4403" s="974"/>
      <c r="C4403" s="972"/>
      <c r="D4403" s="789"/>
      <c r="E4403" s="789"/>
      <c r="F4403" s="789"/>
    </row>
    <row r="4404" spans="1:6">
      <c r="A4404" s="970"/>
      <c r="B4404" s="974"/>
      <c r="C4404" s="972"/>
      <c r="D4404" s="789"/>
      <c r="E4404" s="789"/>
      <c r="F4404" s="789"/>
    </row>
    <row r="4405" spans="1:6">
      <c r="A4405" s="970"/>
      <c r="B4405" s="974"/>
      <c r="C4405" s="972"/>
      <c r="D4405" s="789"/>
      <c r="E4405" s="789"/>
      <c r="F4405" s="789"/>
    </row>
    <row r="4406" spans="1:6">
      <c r="A4406" s="970"/>
      <c r="B4406" s="974"/>
      <c r="C4406" s="972"/>
      <c r="D4406" s="789"/>
      <c r="E4406" s="789"/>
      <c r="F4406" s="789"/>
    </row>
    <row r="4407" spans="1:6">
      <c r="A4407" s="970"/>
      <c r="B4407" s="974"/>
      <c r="C4407" s="972"/>
      <c r="D4407" s="789"/>
      <c r="E4407" s="789"/>
      <c r="F4407" s="789"/>
    </row>
    <row r="4408" spans="1:6">
      <c r="A4408" s="970"/>
      <c r="B4408" s="974"/>
      <c r="C4408" s="972"/>
      <c r="D4408" s="789"/>
      <c r="E4408" s="789"/>
      <c r="F4408" s="789"/>
    </row>
    <row r="4409" spans="1:6">
      <c r="A4409" s="970"/>
      <c r="B4409" s="974"/>
      <c r="C4409" s="972"/>
      <c r="D4409" s="789"/>
      <c r="E4409" s="789"/>
      <c r="F4409" s="789"/>
    </row>
    <row r="4410" spans="1:6">
      <c r="A4410" s="970"/>
      <c r="B4410" s="974"/>
      <c r="C4410" s="972"/>
      <c r="D4410" s="789"/>
      <c r="E4410" s="789"/>
      <c r="F4410" s="789"/>
    </row>
    <row r="4411" spans="1:6">
      <c r="A4411" s="970"/>
      <c r="B4411" s="974"/>
      <c r="C4411" s="972"/>
      <c r="D4411" s="789"/>
      <c r="E4411" s="789"/>
      <c r="F4411" s="789"/>
    </row>
    <row r="4412" spans="1:6">
      <c r="A4412" s="970"/>
      <c r="B4412" s="974"/>
      <c r="C4412" s="972"/>
      <c r="D4412" s="789"/>
      <c r="E4412" s="789"/>
      <c r="F4412" s="789"/>
    </row>
    <row r="4413" spans="1:6">
      <c r="A4413" s="970"/>
      <c r="B4413" s="974"/>
      <c r="C4413" s="972"/>
      <c r="D4413" s="789"/>
      <c r="E4413" s="789"/>
      <c r="F4413" s="789"/>
    </row>
    <row r="4414" spans="1:6">
      <c r="A4414" s="970"/>
      <c r="B4414" s="974"/>
      <c r="C4414" s="972"/>
      <c r="D4414" s="789"/>
      <c r="E4414" s="789"/>
      <c r="F4414" s="789"/>
    </row>
    <row r="4415" spans="1:6">
      <c r="A4415" s="970"/>
      <c r="B4415" s="974"/>
      <c r="C4415" s="972"/>
      <c r="D4415" s="789"/>
      <c r="E4415" s="789"/>
      <c r="F4415" s="789"/>
    </row>
    <row r="4416" spans="1:6">
      <c r="A4416" s="970"/>
      <c r="B4416" s="974"/>
      <c r="C4416" s="972"/>
      <c r="D4416" s="789"/>
      <c r="E4416" s="789"/>
      <c r="F4416" s="789"/>
    </row>
    <row r="4417" spans="1:6">
      <c r="A4417" s="970"/>
      <c r="B4417" s="974"/>
      <c r="C4417" s="972"/>
      <c r="D4417" s="789"/>
      <c r="E4417" s="789"/>
      <c r="F4417" s="789"/>
    </row>
    <row r="4418" spans="1:6">
      <c r="A4418" s="970"/>
      <c r="B4418" s="974"/>
      <c r="C4418" s="972"/>
      <c r="D4418" s="789"/>
      <c r="E4418" s="789"/>
      <c r="F4418" s="789"/>
    </row>
    <row r="4419" spans="1:6">
      <c r="A4419" s="970"/>
      <c r="B4419" s="974"/>
      <c r="C4419" s="972"/>
      <c r="D4419" s="789"/>
      <c r="E4419" s="789"/>
      <c r="F4419" s="789"/>
    </row>
    <row r="4420" spans="1:6">
      <c r="A4420" s="970"/>
      <c r="B4420" s="974"/>
      <c r="C4420" s="972"/>
      <c r="D4420" s="789"/>
      <c r="E4420" s="789"/>
      <c r="F4420" s="789"/>
    </row>
    <row r="4421" spans="1:6">
      <c r="A4421" s="970"/>
      <c r="B4421" s="974"/>
      <c r="C4421" s="972"/>
      <c r="D4421" s="789"/>
      <c r="E4421" s="789"/>
      <c r="F4421" s="789"/>
    </row>
    <row r="4422" spans="1:6">
      <c r="A4422" s="970"/>
      <c r="B4422" s="974"/>
      <c r="C4422" s="972"/>
      <c r="D4422" s="789"/>
      <c r="E4422" s="789"/>
      <c r="F4422" s="789"/>
    </row>
    <row r="4423" spans="1:6">
      <c r="A4423" s="970"/>
      <c r="B4423" s="974"/>
      <c r="C4423" s="972"/>
      <c r="D4423" s="789"/>
      <c r="E4423" s="789"/>
      <c r="F4423" s="789"/>
    </row>
    <row r="4424" spans="1:6">
      <c r="A4424" s="970"/>
      <c r="B4424" s="974"/>
      <c r="C4424" s="972"/>
      <c r="D4424" s="789"/>
      <c r="E4424" s="789"/>
      <c r="F4424" s="789"/>
    </row>
    <row r="4425" spans="1:6">
      <c r="A4425" s="970"/>
      <c r="B4425" s="974"/>
      <c r="C4425" s="972"/>
      <c r="D4425" s="789"/>
      <c r="E4425" s="789"/>
      <c r="F4425" s="789"/>
    </row>
    <row r="4426" spans="1:6">
      <c r="A4426" s="970"/>
      <c r="B4426" s="974"/>
      <c r="C4426" s="972"/>
      <c r="D4426" s="789"/>
      <c r="E4426" s="789"/>
      <c r="F4426" s="789"/>
    </row>
    <row r="4427" spans="1:6">
      <c r="A4427" s="970"/>
      <c r="B4427" s="974"/>
      <c r="C4427" s="972"/>
      <c r="D4427" s="789"/>
      <c r="E4427" s="789"/>
      <c r="F4427" s="789"/>
    </row>
    <row r="4428" spans="1:6">
      <c r="A4428" s="970"/>
      <c r="B4428" s="974"/>
      <c r="C4428" s="972"/>
      <c r="D4428" s="789"/>
      <c r="E4428" s="789"/>
      <c r="F4428" s="789"/>
    </row>
    <row r="4429" spans="1:6">
      <c r="A4429" s="970"/>
      <c r="B4429" s="974"/>
      <c r="C4429" s="972"/>
      <c r="D4429" s="789"/>
      <c r="E4429" s="789"/>
      <c r="F4429" s="789"/>
    </row>
    <row r="4430" spans="1:6">
      <c r="A4430" s="970"/>
      <c r="B4430" s="974"/>
      <c r="C4430" s="972"/>
      <c r="D4430" s="789"/>
      <c r="E4430" s="789"/>
      <c r="F4430" s="789"/>
    </row>
    <row r="4431" spans="1:6">
      <c r="A4431" s="970"/>
      <c r="B4431" s="974"/>
      <c r="C4431" s="972"/>
      <c r="D4431" s="789"/>
      <c r="E4431" s="789"/>
      <c r="F4431" s="789"/>
    </row>
    <row r="4432" spans="1:6">
      <c r="A4432" s="970"/>
      <c r="B4432" s="974"/>
      <c r="C4432" s="972"/>
      <c r="D4432" s="789"/>
      <c r="E4432" s="789"/>
      <c r="F4432" s="789"/>
    </row>
    <row r="4433" spans="1:6">
      <c r="A4433" s="970"/>
      <c r="B4433" s="974"/>
      <c r="C4433" s="972"/>
      <c r="D4433" s="789"/>
      <c r="E4433" s="789"/>
      <c r="F4433" s="789"/>
    </row>
    <row r="4434" spans="1:6">
      <c r="A4434" s="970"/>
      <c r="B4434" s="974"/>
      <c r="C4434" s="972"/>
      <c r="D4434" s="789"/>
      <c r="E4434" s="789"/>
      <c r="F4434" s="789"/>
    </row>
    <row r="4435" spans="1:6">
      <c r="A4435" s="970"/>
      <c r="B4435" s="974"/>
      <c r="C4435" s="972"/>
      <c r="D4435" s="789"/>
      <c r="E4435" s="789"/>
      <c r="F4435" s="789"/>
    </row>
    <row r="4436" spans="1:6">
      <c r="A4436" s="970"/>
      <c r="B4436" s="974"/>
      <c r="C4436" s="972"/>
      <c r="D4436" s="789"/>
      <c r="E4436" s="789"/>
      <c r="F4436" s="789"/>
    </row>
    <row r="4437" spans="1:6">
      <c r="A4437" s="970"/>
      <c r="B4437" s="974"/>
      <c r="C4437" s="972"/>
      <c r="D4437" s="789"/>
      <c r="E4437" s="789"/>
      <c r="F4437" s="789"/>
    </row>
    <row r="4438" spans="1:6">
      <c r="A4438" s="970"/>
      <c r="B4438" s="974"/>
      <c r="C4438" s="972"/>
      <c r="D4438" s="789"/>
      <c r="E4438" s="789"/>
      <c r="F4438" s="789"/>
    </row>
    <row r="4439" spans="1:6">
      <c r="A4439" s="970"/>
      <c r="B4439" s="974"/>
      <c r="C4439" s="972"/>
      <c r="D4439" s="789"/>
      <c r="E4439" s="789"/>
      <c r="F4439" s="789"/>
    </row>
    <row r="4440" spans="1:6">
      <c r="A4440" s="970"/>
      <c r="B4440" s="974"/>
      <c r="C4440" s="972"/>
      <c r="D4440" s="789"/>
      <c r="E4440" s="789"/>
      <c r="F4440" s="789"/>
    </row>
    <row r="4441" spans="1:6">
      <c r="A4441" s="970"/>
      <c r="B4441" s="974"/>
      <c r="C4441" s="972"/>
      <c r="D4441" s="789"/>
      <c r="E4441" s="789"/>
      <c r="F4441" s="789"/>
    </row>
    <row r="4442" spans="1:6">
      <c r="A4442" s="970"/>
      <c r="B4442" s="974"/>
      <c r="C4442" s="972"/>
      <c r="D4442" s="789"/>
      <c r="E4442" s="789"/>
      <c r="F4442" s="789"/>
    </row>
    <row r="4443" spans="1:6">
      <c r="A4443" s="970"/>
      <c r="B4443" s="974"/>
      <c r="C4443" s="972"/>
      <c r="D4443" s="789"/>
      <c r="E4443" s="789"/>
      <c r="F4443" s="789"/>
    </row>
    <row r="4444" spans="1:6">
      <c r="A4444" s="970"/>
      <c r="B4444" s="974"/>
      <c r="C4444" s="972"/>
      <c r="D4444" s="789"/>
      <c r="E4444" s="789"/>
      <c r="F4444" s="789"/>
    </row>
    <row r="4445" spans="1:6">
      <c r="A4445" s="970"/>
      <c r="B4445" s="974"/>
      <c r="C4445" s="972"/>
      <c r="D4445" s="789"/>
      <c r="E4445" s="789"/>
      <c r="F4445" s="789"/>
    </row>
    <row r="4446" spans="1:6">
      <c r="A4446" s="970"/>
      <c r="B4446" s="974"/>
      <c r="C4446" s="972"/>
      <c r="D4446" s="789"/>
      <c r="E4446" s="789"/>
      <c r="F4446" s="789"/>
    </row>
    <row r="4447" spans="1:6">
      <c r="A4447" s="970"/>
      <c r="B4447" s="974"/>
      <c r="C4447" s="972"/>
      <c r="D4447" s="789"/>
      <c r="E4447" s="789"/>
      <c r="F4447" s="789"/>
    </row>
    <row r="4448" spans="1:6">
      <c r="A4448" s="970"/>
      <c r="B4448" s="974"/>
      <c r="C4448" s="972"/>
      <c r="D4448" s="789"/>
      <c r="E4448" s="789"/>
      <c r="F4448" s="789"/>
    </row>
    <row r="4449" spans="1:6">
      <c r="A4449" s="970"/>
      <c r="B4449" s="974"/>
      <c r="C4449" s="972"/>
      <c r="D4449" s="789"/>
      <c r="E4449" s="789"/>
      <c r="F4449" s="789"/>
    </row>
    <row r="4450" spans="1:6">
      <c r="A4450" s="970"/>
      <c r="B4450" s="974"/>
      <c r="C4450" s="972"/>
      <c r="D4450" s="789"/>
      <c r="E4450" s="789"/>
      <c r="F4450" s="789"/>
    </row>
    <row r="4451" spans="1:6">
      <c r="A4451" s="970"/>
      <c r="B4451" s="974"/>
      <c r="C4451" s="972"/>
      <c r="D4451" s="789"/>
      <c r="E4451" s="789"/>
      <c r="F4451" s="789"/>
    </row>
    <row r="4452" spans="1:6">
      <c r="A4452" s="970"/>
      <c r="B4452" s="974"/>
      <c r="C4452" s="972"/>
      <c r="D4452" s="789"/>
      <c r="E4452" s="789"/>
      <c r="F4452" s="789"/>
    </row>
    <row r="4453" spans="1:6">
      <c r="A4453" s="970"/>
      <c r="B4453" s="974"/>
      <c r="C4453" s="972"/>
      <c r="D4453" s="789"/>
      <c r="E4453" s="789"/>
      <c r="F4453" s="789"/>
    </row>
    <row r="4454" spans="1:6">
      <c r="A4454" s="970"/>
      <c r="B4454" s="974"/>
      <c r="C4454" s="972"/>
      <c r="D4454" s="789"/>
      <c r="E4454" s="789"/>
      <c r="F4454" s="789"/>
    </row>
    <row r="4455" spans="1:6">
      <c r="A4455" s="970"/>
      <c r="B4455" s="974"/>
      <c r="C4455" s="972"/>
      <c r="D4455" s="789"/>
      <c r="E4455" s="789"/>
      <c r="F4455" s="789"/>
    </row>
    <row r="4456" spans="1:6">
      <c r="A4456" s="970"/>
      <c r="B4456" s="974"/>
      <c r="C4456" s="972"/>
      <c r="D4456" s="789"/>
      <c r="E4456" s="789"/>
      <c r="F4456" s="789"/>
    </row>
    <row r="4457" spans="1:6">
      <c r="A4457" s="970"/>
      <c r="B4457" s="974"/>
      <c r="C4457" s="972"/>
      <c r="D4457" s="789"/>
      <c r="E4457" s="789"/>
      <c r="F4457" s="789"/>
    </row>
    <row r="4458" spans="1:6">
      <c r="A4458" s="970"/>
      <c r="B4458" s="974"/>
      <c r="C4458" s="972"/>
      <c r="D4458" s="789"/>
      <c r="E4458" s="789"/>
      <c r="F4458" s="789"/>
    </row>
    <row r="4459" spans="1:6">
      <c r="A4459" s="970"/>
      <c r="B4459" s="974"/>
      <c r="C4459" s="972"/>
      <c r="D4459" s="789"/>
      <c r="E4459" s="789"/>
      <c r="F4459" s="789"/>
    </row>
    <row r="4460" spans="1:6">
      <c r="A4460" s="970"/>
      <c r="B4460" s="974"/>
      <c r="C4460" s="972"/>
      <c r="D4460" s="789"/>
      <c r="E4460" s="789"/>
      <c r="F4460" s="789"/>
    </row>
    <row r="4461" spans="1:6">
      <c r="A4461" s="970"/>
      <c r="B4461" s="974"/>
      <c r="C4461" s="972"/>
      <c r="D4461" s="789"/>
      <c r="E4461" s="789"/>
      <c r="F4461" s="789"/>
    </row>
    <row r="4462" spans="1:6">
      <c r="A4462" s="970"/>
      <c r="B4462" s="974"/>
      <c r="C4462" s="972"/>
      <c r="D4462" s="789"/>
      <c r="E4462" s="789"/>
      <c r="F4462" s="789"/>
    </row>
    <row r="4463" spans="1:6">
      <c r="A4463" s="970"/>
      <c r="B4463" s="974"/>
      <c r="C4463" s="972"/>
      <c r="D4463" s="789"/>
      <c r="E4463" s="789"/>
      <c r="F4463" s="789"/>
    </row>
    <row r="4464" spans="1:6">
      <c r="A4464" s="970"/>
      <c r="B4464" s="974"/>
      <c r="C4464" s="972"/>
      <c r="D4464" s="789"/>
      <c r="E4464" s="789"/>
      <c r="F4464" s="789"/>
    </row>
    <row r="4465" spans="1:6">
      <c r="A4465" s="970"/>
      <c r="B4465" s="974"/>
      <c r="C4465" s="972"/>
      <c r="D4465" s="789"/>
      <c r="E4465" s="789"/>
      <c r="F4465" s="789"/>
    </row>
    <row r="4466" spans="1:6">
      <c r="A4466" s="970"/>
      <c r="B4466" s="974"/>
      <c r="C4466" s="972"/>
      <c r="D4466" s="789"/>
      <c r="E4466" s="789"/>
      <c r="F4466" s="789"/>
    </row>
    <row r="4467" spans="1:6">
      <c r="A4467" s="970"/>
      <c r="B4467" s="974"/>
      <c r="C4467" s="972"/>
      <c r="D4467" s="789"/>
      <c r="E4467" s="789"/>
      <c r="F4467" s="789"/>
    </row>
    <row r="4468" spans="1:6">
      <c r="A4468" s="970"/>
      <c r="B4468" s="974"/>
      <c r="C4468" s="972"/>
      <c r="D4468" s="789"/>
      <c r="E4468" s="789"/>
      <c r="F4468" s="789"/>
    </row>
    <row r="4469" spans="1:6">
      <c r="A4469" s="970"/>
      <c r="B4469" s="974"/>
      <c r="C4469" s="972"/>
      <c r="D4469" s="789"/>
      <c r="E4469" s="789"/>
      <c r="F4469" s="789"/>
    </row>
    <row r="4470" spans="1:6">
      <c r="A4470" s="970"/>
      <c r="B4470" s="974"/>
      <c r="C4470" s="972"/>
      <c r="D4470" s="789"/>
      <c r="E4470" s="789"/>
      <c r="F4470" s="789"/>
    </row>
    <row r="4471" spans="1:6">
      <c r="A4471" s="970"/>
      <c r="B4471" s="974"/>
      <c r="C4471" s="972"/>
      <c r="D4471" s="789"/>
      <c r="E4471" s="789"/>
      <c r="F4471" s="789"/>
    </row>
    <row r="4472" spans="1:6">
      <c r="A4472" s="970"/>
      <c r="B4472" s="974"/>
      <c r="C4472" s="972"/>
      <c r="D4472" s="789"/>
      <c r="E4472" s="789"/>
      <c r="F4472" s="789"/>
    </row>
    <row r="4473" spans="1:6">
      <c r="A4473" s="970"/>
      <c r="B4473" s="974"/>
      <c r="C4473" s="972"/>
      <c r="D4473" s="789"/>
      <c r="E4473" s="789"/>
      <c r="F4473" s="789"/>
    </row>
    <row r="4474" spans="1:6">
      <c r="A4474" s="970"/>
      <c r="B4474" s="974"/>
      <c r="C4474" s="972"/>
      <c r="D4474" s="789"/>
      <c r="E4474" s="789"/>
      <c r="F4474" s="789"/>
    </row>
    <row r="4475" spans="1:6">
      <c r="A4475" s="970"/>
      <c r="B4475" s="974"/>
      <c r="C4475" s="972"/>
      <c r="D4475" s="789"/>
      <c r="E4475" s="789"/>
      <c r="F4475" s="789"/>
    </row>
    <row r="4476" spans="1:6">
      <c r="A4476" s="970"/>
      <c r="B4476" s="974"/>
      <c r="C4476" s="972"/>
      <c r="D4476" s="789"/>
      <c r="E4476" s="789"/>
      <c r="F4476" s="789"/>
    </row>
    <row r="4477" spans="1:6">
      <c r="A4477" s="970"/>
      <c r="B4477" s="974"/>
      <c r="C4477" s="972"/>
      <c r="D4477" s="789"/>
      <c r="E4477" s="789"/>
      <c r="F4477" s="789"/>
    </row>
    <row r="4478" spans="1:6">
      <c r="A4478" s="970"/>
      <c r="B4478" s="974"/>
      <c r="C4478" s="972"/>
      <c r="D4478" s="789"/>
      <c r="E4478" s="789"/>
      <c r="F4478" s="789"/>
    </row>
    <row r="4479" spans="1:6">
      <c r="A4479" s="970"/>
      <c r="B4479" s="974"/>
      <c r="C4479" s="972"/>
      <c r="D4479" s="789"/>
      <c r="E4479" s="789"/>
      <c r="F4479" s="789"/>
    </row>
    <row r="4480" spans="1:6">
      <c r="A4480" s="970"/>
      <c r="B4480" s="974"/>
      <c r="C4480" s="972"/>
      <c r="D4480" s="789"/>
      <c r="E4480" s="789"/>
      <c r="F4480" s="789"/>
    </row>
    <row r="4481" spans="1:6">
      <c r="A4481" s="970"/>
      <c r="B4481" s="974"/>
      <c r="C4481" s="972"/>
      <c r="D4481" s="789"/>
      <c r="E4481" s="789"/>
      <c r="F4481" s="789"/>
    </row>
    <row r="4482" spans="1:6">
      <c r="A4482" s="970"/>
      <c r="B4482" s="974"/>
      <c r="C4482" s="972"/>
      <c r="D4482" s="789"/>
      <c r="E4482" s="789"/>
      <c r="F4482" s="789"/>
    </row>
    <row r="4483" spans="1:6">
      <c r="A4483" s="970"/>
      <c r="B4483" s="974"/>
      <c r="C4483" s="972"/>
      <c r="D4483" s="789"/>
      <c r="E4483" s="789"/>
      <c r="F4483" s="789"/>
    </row>
    <row r="4484" spans="1:6">
      <c r="A4484" s="970"/>
      <c r="B4484" s="974"/>
      <c r="C4484" s="972"/>
      <c r="D4484" s="789"/>
      <c r="E4484" s="789"/>
      <c r="F4484" s="789"/>
    </row>
    <row r="4485" spans="1:6">
      <c r="A4485" s="970"/>
      <c r="B4485" s="974"/>
      <c r="C4485" s="972"/>
      <c r="D4485" s="789"/>
      <c r="E4485" s="789"/>
      <c r="F4485" s="789"/>
    </row>
    <row r="4486" spans="1:6">
      <c r="A4486" s="970"/>
      <c r="B4486" s="974"/>
      <c r="C4486" s="972"/>
      <c r="D4486" s="789"/>
      <c r="E4486" s="789"/>
      <c r="F4486" s="789"/>
    </row>
    <row r="4487" spans="1:6">
      <c r="A4487" s="970"/>
      <c r="B4487" s="974"/>
      <c r="C4487" s="972"/>
      <c r="D4487" s="789"/>
      <c r="E4487" s="789"/>
      <c r="F4487" s="789"/>
    </row>
    <row r="4488" spans="1:6">
      <c r="A4488" s="970"/>
      <c r="B4488" s="974"/>
      <c r="C4488" s="972"/>
      <c r="D4488" s="789"/>
      <c r="E4488" s="789"/>
      <c r="F4488" s="789"/>
    </row>
    <row r="4489" spans="1:6">
      <c r="A4489" s="970"/>
      <c r="B4489" s="974"/>
      <c r="C4489" s="972"/>
      <c r="D4489" s="789"/>
      <c r="E4489" s="789"/>
      <c r="F4489" s="789"/>
    </row>
    <row r="4490" spans="1:6">
      <c r="A4490" s="970"/>
      <c r="B4490" s="974"/>
      <c r="C4490" s="972"/>
      <c r="D4490" s="789"/>
      <c r="E4490" s="789"/>
      <c r="F4490" s="789"/>
    </row>
    <row r="4491" spans="1:6">
      <c r="A4491" s="970"/>
      <c r="B4491" s="974"/>
      <c r="C4491" s="972"/>
      <c r="D4491" s="789"/>
      <c r="E4491" s="789"/>
      <c r="F4491" s="789"/>
    </row>
    <row r="4492" spans="1:6">
      <c r="A4492" s="970"/>
      <c r="B4492" s="974"/>
      <c r="C4492" s="972"/>
      <c r="D4492" s="789"/>
      <c r="E4492" s="789"/>
      <c r="F4492" s="789"/>
    </row>
    <row r="4493" spans="1:6">
      <c r="A4493" s="970"/>
      <c r="B4493" s="974"/>
      <c r="C4493" s="972"/>
      <c r="D4493" s="789"/>
      <c r="E4493" s="789"/>
      <c r="F4493" s="789"/>
    </row>
    <row r="4494" spans="1:6">
      <c r="A4494" s="970"/>
      <c r="B4494" s="974"/>
      <c r="C4494" s="972"/>
      <c r="D4494" s="789"/>
      <c r="E4494" s="789"/>
      <c r="F4494" s="789"/>
    </row>
    <row r="4495" spans="1:6">
      <c r="A4495" s="970"/>
      <c r="B4495" s="974"/>
      <c r="C4495" s="972"/>
      <c r="D4495" s="789"/>
      <c r="E4495" s="789"/>
      <c r="F4495" s="789"/>
    </row>
    <row r="4496" spans="1:6">
      <c r="A4496" s="970"/>
      <c r="B4496" s="974"/>
      <c r="C4496" s="972"/>
      <c r="D4496" s="789"/>
      <c r="E4496" s="789"/>
      <c r="F4496" s="789"/>
    </row>
    <row r="4497" spans="1:6">
      <c r="A4497" s="970"/>
      <c r="B4497" s="974"/>
      <c r="C4497" s="972"/>
      <c r="D4497" s="789"/>
      <c r="E4497" s="789"/>
      <c r="F4497" s="789"/>
    </row>
    <row r="4498" spans="1:6">
      <c r="A4498" s="970"/>
      <c r="B4498" s="974"/>
      <c r="C4498" s="972"/>
      <c r="D4498" s="789"/>
      <c r="E4498" s="789"/>
      <c r="F4498" s="789"/>
    </row>
    <row r="4499" spans="1:6">
      <c r="A4499" s="970"/>
      <c r="B4499" s="974"/>
      <c r="C4499" s="972"/>
      <c r="D4499" s="789"/>
      <c r="E4499" s="789"/>
      <c r="F4499" s="789"/>
    </row>
    <row r="4500" spans="1:6">
      <c r="A4500" s="970"/>
      <c r="B4500" s="974"/>
      <c r="C4500" s="972"/>
      <c r="D4500" s="789"/>
      <c r="E4500" s="789"/>
      <c r="F4500" s="789"/>
    </row>
    <row r="4501" spans="1:6">
      <c r="A4501" s="970"/>
      <c r="B4501" s="974"/>
      <c r="C4501" s="972"/>
      <c r="D4501" s="789"/>
      <c r="E4501" s="789"/>
      <c r="F4501" s="789"/>
    </row>
    <row r="4502" spans="1:6">
      <c r="A4502" s="970"/>
      <c r="B4502" s="974"/>
      <c r="C4502" s="972"/>
      <c r="D4502" s="789"/>
      <c r="E4502" s="789"/>
      <c r="F4502" s="789"/>
    </row>
    <row r="4503" spans="1:6">
      <c r="A4503" s="970"/>
      <c r="B4503" s="974"/>
      <c r="C4503" s="972"/>
      <c r="D4503" s="789"/>
      <c r="E4503" s="789"/>
      <c r="F4503" s="789"/>
    </row>
    <row r="4504" spans="1:6">
      <c r="A4504" s="970"/>
      <c r="B4504" s="974"/>
      <c r="C4504" s="972"/>
      <c r="D4504" s="789"/>
      <c r="E4504" s="789"/>
      <c r="F4504" s="789"/>
    </row>
    <row r="4505" spans="1:6">
      <c r="A4505" s="970"/>
      <c r="B4505" s="974"/>
      <c r="C4505" s="972"/>
      <c r="D4505" s="789"/>
      <c r="E4505" s="789"/>
      <c r="F4505" s="789"/>
    </row>
    <row r="4506" spans="1:6">
      <c r="A4506" s="970"/>
      <c r="B4506" s="974"/>
      <c r="C4506" s="972"/>
      <c r="D4506" s="789"/>
      <c r="E4506" s="789"/>
      <c r="F4506" s="789"/>
    </row>
    <row r="4507" spans="1:6">
      <c r="A4507" s="970"/>
      <c r="B4507" s="974"/>
      <c r="C4507" s="972"/>
      <c r="D4507" s="789"/>
      <c r="E4507" s="789"/>
      <c r="F4507" s="789"/>
    </row>
    <row r="4508" spans="1:6">
      <c r="A4508" s="970"/>
      <c r="B4508" s="974"/>
      <c r="C4508" s="972"/>
      <c r="D4508" s="789"/>
      <c r="E4508" s="789"/>
      <c r="F4508" s="789"/>
    </row>
    <row r="4509" spans="1:6">
      <c r="A4509" s="970"/>
      <c r="B4509" s="974"/>
      <c r="C4509" s="972"/>
      <c r="D4509" s="789"/>
      <c r="E4509" s="789"/>
      <c r="F4509" s="789"/>
    </row>
    <row r="4510" spans="1:6">
      <c r="A4510" s="970"/>
      <c r="B4510" s="974"/>
      <c r="C4510" s="972"/>
      <c r="D4510" s="789"/>
      <c r="E4510" s="789"/>
      <c r="F4510" s="789"/>
    </row>
    <row r="4511" spans="1:6">
      <c r="A4511" s="970"/>
      <c r="B4511" s="974"/>
      <c r="C4511" s="972"/>
      <c r="D4511" s="789"/>
      <c r="E4511" s="789"/>
      <c r="F4511" s="789"/>
    </row>
    <row r="4512" spans="1:6">
      <c r="A4512" s="970"/>
      <c r="B4512" s="974"/>
      <c r="C4512" s="972"/>
      <c r="D4512" s="789"/>
      <c r="E4512" s="789"/>
      <c r="F4512" s="789"/>
    </row>
    <row r="4513" spans="1:6">
      <c r="A4513" s="970"/>
      <c r="B4513" s="974"/>
      <c r="C4513" s="972"/>
      <c r="D4513" s="789"/>
      <c r="E4513" s="789"/>
      <c r="F4513" s="789"/>
    </row>
    <row r="4514" spans="1:6">
      <c r="A4514" s="970"/>
      <c r="B4514" s="974"/>
      <c r="C4514" s="972"/>
      <c r="D4514" s="789"/>
      <c r="E4514" s="789"/>
      <c r="F4514" s="789"/>
    </row>
    <row r="4515" spans="1:6">
      <c r="A4515" s="970"/>
      <c r="B4515" s="974"/>
      <c r="C4515" s="972"/>
      <c r="D4515" s="789"/>
      <c r="E4515" s="789"/>
      <c r="F4515" s="789"/>
    </row>
    <row r="4516" spans="1:6">
      <c r="A4516" s="970"/>
      <c r="B4516" s="974"/>
      <c r="C4516" s="972"/>
      <c r="D4516" s="789"/>
      <c r="E4516" s="789"/>
      <c r="F4516" s="789"/>
    </row>
    <row r="4517" spans="1:6">
      <c r="A4517" s="970"/>
      <c r="B4517" s="974"/>
      <c r="C4517" s="972"/>
      <c r="D4517" s="789"/>
      <c r="E4517" s="789"/>
      <c r="F4517" s="789"/>
    </row>
    <row r="4518" spans="1:6">
      <c r="A4518" s="970"/>
      <c r="B4518" s="974"/>
      <c r="C4518" s="972"/>
      <c r="D4518" s="789"/>
      <c r="E4518" s="789"/>
      <c r="F4518" s="789"/>
    </row>
    <row r="4519" spans="1:6">
      <c r="A4519" s="970"/>
      <c r="B4519" s="974"/>
      <c r="C4519" s="972"/>
      <c r="D4519" s="789"/>
      <c r="E4519" s="789"/>
      <c r="F4519" s="789"/>
    </row>
    <row r="4520" spans="1:6">
      <c r="A4520" s="970"/>
      <c r="B4520" s="974"/>
      <c r="C4520" s="972"/>
      <c r="D4520" s="789"/>
      <c r="E4520" s="789"/>
      <c r="F4520" s="789"/>
    </row>
    <row r="4521" spans="1:6">
      <c r="A4521" s="970"/>
      <c r="B4521" s="974"/>
      <c r="C4521" s="972"/>
      <c r="D4521" s="789"/>
      <c r="E4521" s="789"/>
      <c r="F4521" s="789"/>
    </row>
    <row r="4522" spans="1:6">
      <c r="A4522" s="970"/>
      <c r="B4522" s="974"/>
      <c r="C4522" s="972"/>
      <c r="D4522" s="789"/>
      <c r="E4522" s="789"/>
      <c r="F4522" s="789"/>
    </row>
    <row r="4523" spans="1:6">
      <c r="A4523" s="970"/>
      <c r="B4523" s="974"/>
      <c r="C4523" s="972"/>
      <c r="D4523" s="789"/>
      <c r="E4523" s="789"/>
      <c r="F4523" s="789"/>
    </row>
    <row r="4524" spans="1:6">
      <c r="A4524" s="970"/>
      <c r="B4524" s="974"/>
      <c r="C4524" s="972"/>
      <c r="D4524" s="789"/>
      <c r="E4524" s="789"/>
      <c r="F4524" s="789"/>
    </row>
    <row r="4525" spans="1:6">
      <c r="A4525" s="970"/>
      <c r="B4525" s="974"/>
      <c r="C4525" s="972"/>
      <c r="D4525" s="789"/>
      <c r="E4525" s="789"/>
      <c r="F4525" s="789"/>
    </row>
    <row r="4526" spans="1:6">
      <c r="A4526" s="970"/>
      <c r="B4526" s="974"/>
      <c r="C4526" s="972"/>
      <c r="D4526" s="789"/>
      <c r="E4526" s="789"/>
      <c r="F4526" s="789"/>
    </row>
    <row r="4527" spans="1:6">
      <c r="A4527" s="970"/>
      <c r="B4527" s="974"/>
      <c r="C4527" s="972"/>
      <c r="D4527" s="789"/>
      <c r="E4527" s="789"/>
      <c r="F4527" s="789"/>
    </row>
    <row r="4528" spans="1:6">
      <c r="A4528" s="970"/>
      <c r="B4528" s="974"/>
      <c r="C4528" s="972"/>
      <c r="D4528" s="789"/>
      <c r="E4528" s="789"/>
      <c r="F4528" s="789"/>
    </row>
    <row r="4529" spans="1:6">
      <c r="A4529" s="970"/>
      <c r="B4529" s="974"/>
      <c r="C4529" s="972"/>
      <c r="D4529" s="789"/>
      <c r="E4529" s="789"/>
      <c r="F4529" s="789"/>
    </row>
    <row r="4530" spans="1:6">
      <c r="A4530" s="970"/>
      <c r="B4530" s="974"/>
      <c r="C4530" s="972"/>
      <c r="D4530" s="789"/>
      <c r="E4530" s="789"/>
      <c r="F4530" s="789"/>
    </row>
    <row r="4531" spans="1:6">
      <c r="A4531" s="970"/>
      <c r="B4531" s="974"/>
      <c r="C4531" s="972"/>
      <c r="D4531" s="789"/>
      <c r="E4531" s="789"/>
      <c r="F4531" s="789"/>
    </row>
    <row r="4532" spans="1:6">
      <c r="A4532" s="970"/>
      <c r="B4532" s="974"/>
      <c r="C4532" s="972"/>
      <c r="D4532" s="789"/>
      <c r="E4532" s="789"/>
      <c r="F4532" s="789"/>
    </row>
    <row r="4533" spans="1:6">
      <c r="A4533" s="970"/>
      <c r="B4533" s="974"/>
      <c r="C4533" s="972"/>
      <c r="D4533" s="789"/>
      <c r="E4533" s="789"/>
      <c r="F4533" s="789"/>
    </row>
    <row r="4534" spans="1:6">
      <c r="A4534" s="970"/>
      <c r="B4534" s="974"/>
      <c r="C4534" s="972"/>
      <c r="D4534" s="789"/>
      <c r="E4534" s="789"/>
      <c r="F4534" s="789"/>
    </row>
    <row r="4535" spans="1:6">
      <c r="A4535" s="970"/>
      <c r="B4535" s="974"/>
      <c r="C4535" s="972"/>
      <c r="D4535" s="789"/>
      <c r="E4535" s="789"/>
      <c r="F4535" s="789"/>
    </row>
    <row r="4536" spans="1:6">
      <c r="A4536" s="970"/>
      <c r="B4536" s="974"/>
      <c r="C4536" s="972"/>
      <c r="D4536" s="789"/>
      <c r="E4536" s="789"/>
      <c r="F4536" s="789"/>
    </row>
    <row r="4537" spans="1:6">
      <c r="A4537" s="970"/>
      <c r="B4537" s="974"/>
      <c r="C4537" s="972"/>
      <c r="D4537" s="789"/>
      <c r="E4537" s="789"/>
      <c r="F4537" s="789"/>
    </row>
    <row r="4538" spans="1:6">
      <c r="A4538" s="970"/>
      <c r="B4538" s="974"/>
      <c r="C4538" s="972"/>
      <c r="D4538" s="789"/>
      <c r="E4538" s="789"/>
      <c r="F4538" s="789"/>
    </row>
    <row r="4539" spans="1:6">
      <c r="A4539" s="970"/>
      <c r="B4539" s="974"/>
      <c r="C4539" s="972"/>
      <c r="D4539" s="789"/>
      <c r="E4539" s="789"/>
      <c r="F4539" s="789"/>
    </row>
    <row r="4540" spans="1:6">
      <c r="A4540" s="970"/>
      <c r="B4540" s="974"/>
      <c r="C4540" s="972"/>
      <c r="D4540" s="789"/>
      <c r="E4540" s="789"/>
      <c r="F4540" s="789"/>
    </row>
    <row r="4541" spans="1:6">
      <c r="A4541" s="970"/>
      <c r="B4541" s="974"/>
      <c r="C4541" s="972"/>
      <c r="D4541" s="789"/>
      <c r="E4541" s="789"/>
      <c r="F4541" s="789"/>
    </row>
    <row r="4542" spans="1:6">
      <c r="A4542" s="970"/>
      <c r="B4542" s="974"/>
      <c r="C4542" s="972"/>
      <c r="D4542" s="789"/>
      <c r="E4542" s="789"/>
      <c r="F4542" s="789"/>
    </row>
    <row r="4543" spans="1:6">
      <c r="A4543" s="970"/>
      <c r="B4543" s="974"/>
      <c r="C4543" s="972"/>
      <c r="D4543" s="789"/>
      <c r="E4543" s="789"/>
      <c r="F4543" s="789"/>
    </row>
    <row r="4544" spans="1:6">
      <c r="A4544" s="970"/>
      <c r="B4544" s="974"/>
      <c r="C4544" s="972"/>
      <c r="D4544" s="789"/>
      <c r="E4544" s="789"/>
      <c r="F4544" s="789"/>
    </row>
    <row r="4545" spans="1:6">
      <c r="A4545" s="970"/>
      <c r="B4545" s="974"/>
      <c r="C4545" s="972"/>
      <c r="D4545" s="789"/>
      <c r="E4545" s="789"/>
      <c r="F4545" s="789"/>
    </row>
    <row r="4546" spans="1:6">
      <c r="A4546" s="970"/>
      <c r="B4546" s="974"/>
      <c r="C4546" s="972"/>
      <c r="D4546" s="789"/>
      <c r="E4546" s="789"/>
      <c r="F4546" s="789"/>
    </row>
    <row r="4547" spans="1:6">
      <c r="A4547" s="970"/>
      <c r="B4547" s="974"/>
      <c r="C4547" s="972"/>
      <c r="D4547" s="789"/>
      <c r="E4547" s="789"/>
      <c r="F4547" s="789"/>
    </row>
    <row r="4548" spans="1:6">
      <c r="A4548" s="970"/>
      <c r="B4548" s="974"/>
      <c r="C4548" s="972"/>
      <c r="D4548" s="789"/>
      <c r="E4548" s="789"/>
      <c r="F4548" s="789"/>
    </row>
    <row r="4549" spans="1:6">
      <c r="A4549" s="970"/>
      <c r="B4549" s="974"/>
      <c r="C4549" s="972"/>
      <c r="D4549" s="789"/>
      <c r="E4549" s="789"/>
      <c r="F4549" s="789"/>
    </row>
    <row r="4550" spans="1:6">
      <c r="A4550" s="970"/>
      <c r="B4550" s="974"/>
      <c r="C4550" s="972"/>
      <c r="D4550" s="789"/>
      <c r="E4550" s="789"/>
      <c r="F4550" s="789"/>
    </row>
    <row r="4551" spans="1:6">
      <c r="A4551" s="970"/>
      <c r="B4551" s="974"/>
      <c r="C4551" s="972"/>
      <c r="D4551" s="789"/>
      <c r="E4551" s="789"/>
      <c r="F4551" s="789"/>
    </row>
    <row r="4552" spans="1:6">
      <c r="A4552" s="970"/>
      <c r="B4552" s="974"/>
      <c r="C4552" s="972"/>
      <c r="D4552" s="789"/>
      <c r="E4552" s="789"/>
      <c r="F4552" s="789"/>
    </row>
    <row r="4553" spans="1:6">
      <c r="A4553" s="970"/>
      <c r="B4553" s="974"/>
      <c r="C4553" s="972"/>
      <c r="D4553" s="789"/>
      <c r="E4553" s="789"/>
      <c r="F4553" s="789"/>
    </row>
    <row r="4554" spans="1:6">
      <c r="A4554" s="970"/>
      <c r="B4554" s="974"/>
      <c r="C4554" s="972"/>
      <c r="D4554" s="789"/>
      <c r="E4554" s="789"/>
      <c r="F4554" s="789"/>
    </row>
    <row r="4555" spans="1:6">
      <c r="A4555" s="970"/>
      <c r="B4555" s="974"/>
      <c r="C4555" s="972"/>
      <c r="D4555" s="789"/>
      <c r="E4555" s="789"/>
      <c r="F4555" s="789"/>
    </row>
    <row r="4556" spans="1:6">
      <c r="A4556" s="970"/>
      <c r="B4556" s="974"/>
      <c r="C4556" s="972"/>
      <c r="D4556" s="789"/>
      <c r="E4556" s="789"/>
      <c r="F4556" s="789"/>
    </row>
    <row r="4557" spans="1:6">
      <c r="A4557" s="970"/>
      <c r="B4557" s="974"/>
      <c r="C4557" s="972"/>
      <c r="D4557" s="789"/>
      <c r="E4557" s="789"/>
      <c r="F4557" s="789"/>
    </row>
    <row r="4558" spans="1:6">
      <c r="A4558" s="970"/>
      <c r="B4558" s="974"/>
      <c r="C4558" s="972"/>
      <c r="D4558" s="789"/>
      <c r="E4558" s="789"/>
      <c r="F4558" s="789"/>
    </row>
    <row r="4559" spans="1:6">
      <c r="A4559" s="970"/>
      <c r="B4559" s="974"/>
      <c r="C4559" s="972"/>
      <c r="D4559" s="789"/>
      <c r="E4559" s="789"/>
      <c r="F4559" s="789"/>
    </row>
    <row r="4560" spans="1:6">
      <c r="A4560" s="970"/>
      <c r="B4560" s="974"/>
      <c r="C4560" s="972"/>
      <c r="D4560" s="789"/>
      <c r="E4560" s="789"/>
      <c r="F4560" s="789"/>
    </row>
    <row r="4561" spans="1:6">
      <c r="A4561" s="970"/>
      <c r="B4561" s="974"/>
      <c r="C4561" s="972"/>
      <c r="D4561" s="789"/>
      <c r="E4561" s="789"/>
      <c r="F4561" s="789"/>
    </row>
    <row r="4562" spans="1:6">
      <c r="A4562" s="970"/>
      <c r="B4562" s="974"/>
      <c r="C4562" s="972"/>
      <c r="D4562" s="789"/>
      <c r="E4562" s="789"/>
      <c r="F4562" s="789"/>
    </row>
    <row r="4563" spans="1:6">
      <c r="A4563" s="970"/>
      <c r="B4563" s="974"/>
      <c r="C4563" s="972"/>
      <c r="D4563" s="789"/>
      <c r="E4563" s="789"/>
      <c r="F4563" s="789"/>
    </row>
    <row r="4564" spans="1:6">
      <c r="A4564" s="970"/>
      <c r="B4564" s="974"/>
      <c r="C4564" s="972"/>
      <c r="D4564" s="789"/>
      <c r="E4564" s="789"/>
      <c r="F4564" s="789"/>
    </row>
    <row r="4565" spans="1:6">
      <c r="A4565" s="970"/>
      <c r="B4565" s="974"/>
      <c r="C4565" s="972"/>
      <c r="D4565" s="789"/>
      <c r="E4565" s="789"/>
      <c r="F4565" s="789"/>
    </row>
    <row r="4566" spans="1:6">
      <c r="A4566" s="970"/>
      <c r="B4566" s="974"/>
      <c r="C4566" s="972"/>
      <c r="D4566" s="789"/>
      <c r="E4566" s="789"/>
      <c r="F4566" s="789"/>
    </row>
    <row r="4567" spans="1:6">
      <c r="A4567" s="970"/>
      <c r="B4567" s="974"/>
      <c r="C4567" s="972"/>
      <c r="D4567" s="789"/>
      <c r="E4567" s="789"/>
      <c r="F4567" s="789"/>
    </row>
    <row r="4568" spans="1:6">
      <c r="A4568" s="970"/>
      <c r="B4568" s="974"/>
      <c r="C4568" s="972"/>
      <c r="D4568" s="789"/>
      <c r="E4568" s="789"/>
      <c r="F4568" s="789"/>
    </row>
    <row r="4569" spans="1:6">
      <c r="A4569" s="970"/>
      <c r="B4569" s="974"/>
      <c r="C4569" s="972"/>
      <c r="D4569" s="789"/>
      <c r="E4569" s="789"/>
      <c r="F4569" s="789"/>
    </row>
    <row r="4570" spans="1:6">
      <c r="A4570" s="970"/>
      <c r="B4570" s="974"/>
      <c r="C4570" s="972"/>
      <c r="D4570" s="789"/>
      <c r="E4570" s="789"/>
      <c r="F4570" s="789"/>
    </row>
    <row r="4571" spans="1:6">
      <c r="A4571" s="970"/>
      <c r="B4571" s="974"/>
      <c r="C4571" s="972"/>
      <c r="D4571" s="789"/>
      <c r="E4571" s="789"/>
      <c r="F4571" s="789"/>
    </row>
    <row r="4572" spans="1:6">
      <c r="A4572" s="970"/>
      <c r="B4572" s="974"/>
      <c r="C4572" s="972"/>
      <c r="D4572" s="789"/>
      <c r="E4572" s="789"/>
      <c r="F4572" s="789"/>
    </row>
    <row r="4573" spans="1:6">
      <c r="A4573" s="970"/>
      <c r="B4573" s="974"/>
      <c r="C4573" s="972"/>
      <c r="D4573" s="789"/>
      <c r="E4573" s="789"/>
      <c r="F4573" s="789"/>
    </row>
    <row r="4574" spans="1:6">
      <c r="A4574" s="970"/>
      <c r="B4574" s="974"/>
      <c r="C4574" s="972"/>
      <c r="D4574" s="789"/>
      <c r="E4574" s="789"/>
      <c r="F4574" s="789"/>
    </row>
    <row r="4575" spans="1:6">
      <c r="A4575" s="970"/>
      <c r="B4575" s="974"/>
      <c r="C4575" s="972"/>
      <c r="D4575" s="789"/>
      <c r="E4575" s="789"/>
      <c r="F4575" s="789"/>
    </row>
    <row r="4576" spans="1:6">
      <c r="A4576" s="970"/>
      <c r="B4576" s="974"/>
      <c r="C4576" s="972"/>
      <c r="D4576" s="789"/>
      <c r="E4576" s="789"/>
      <c r="F4576" s="789"/>
    </row>
    <row r="4577" spans="1:6">
      <c r="A4577" s="970"/>
      <c r="B4577" s="974"/>
      <c r="C4577" s="972"/>
      <c r="D4577" s="789"/>
      <c r="E4577" s="789"/>
      <c r="F4577" s="789"/>
    </row>
    <row r="4578" spans="1:6">
      <c r="A4578" s="970"/>
      <c r="B4578" s="974"/>
      <c r="C4578" s="972"/>
      <c r="D4578" s="789"/>
      <c r="E4578" s="789"/>
      <c r="F4578" s="789"/>
    </row>
    <row r="4579" spans="1:6">
      <c r="A4579" s="970"/>
      <c r="B4579" s="974"/>
      <c r="C4579" s="972"/>
      <c r="D4579" s="789"/>
      <c r="E4579" s="789"/>
      <c r="F4579" s="789"/>
    </row>
    <row r="4580" spans="1:6">
      <c r="A4580" s="970"/>
      <c r="B4580" s="974"/>
      <c r="C4580" s="972"/>
      <c r="D4580" s="789"/>
      <c r="E4580" s="789"/>
      <c r="F4580" s="789"/>
    </row>
    <row r="4581" spans="1:6">
      <c r="A4581" s="970"/>
      <c r="B4581" s="974"/>
      <c r="C4581" s="972"/>
      <c r="D4581" s="789"/>
      <c r="E4581" s="789"/>
      <c r="F4581" s="789"/>
    </row>
    <row r="4582" spans="1:6">
      <c r="A4582" s="970"/>
      <c r="B4582" s="974"/>
      <c r="C4582" s="972"/>
      <c r="D4582" s="789"/>
      <c r="E4582" s="789"/>
      <c r="F4582" s="789"/>
    </row>
    <row r="4583" spans="1:6">
      <c r="A4583" s="970"/>
      <c r="B4583" s="974"/>
      <c r="C4583" s="972"/>
      <c r="D4583" s="789"/>
      <c r="E4583" s="789"/>
      <c r="F4583" s="789"/>
    </row>
    <row r="4584" spans="1:6">
      <c r="A4584" s="970"/>
      <c r="B4584" s="974"/>
      <c r="C4584" s="972"/>
      <c r="D4584" s="789"/>
      <c r="E4584" s="789"/>
      <c r="F4584" s="789"/>
    </row>
    <row r="4585" spans="1:6">
      <c r="A4585" s="970"/>
      <c r="B4585" s="974"/>
      <c r="C4585" s="972"/>
      <c r="D4585" s="789"/>
      <c r="E4585" s="789"/>
      <c r="F4585" s="789"/>
    </row>
    <row r="4586" spans="1:6">
      <c r="A4586" s="970"/>
      <c r="B4586" s="974"/>
      <c r="C4586" s="972"/>
      <c r="D4586" s="789"/>
      <c r="E4586" s="789"/>
      <c r="F4586" s="789"/>
    </row>
    <row r="4587" spans="1:6">
      <c r="A4587" s="970"/>
      <c r="B4587" s="974"/>
      <c r="C4587" s="972"/>
      <c r="D4587" s="789"/>
      <c r="E4587" s="789"/>
      <c r="F4587" s="789"/>
    </row>
    <row r="4588" spans="1:6">
      <c r="A4588" s="970"/>
      <c r="B4588" s="974"/>
      <c r="C4588" s="972"/>
      <c r="D4588" s="789"/>
      <c r="E4588" s="789"/>
      <c r="F4588" s="789"/>
    </row>
    <row r="4589" spans="1:6">
      <c r="A4589" s="970"/>
      <c r="B4589" s="974"/>
      <c r="C4589" s="972"/>
      <c r="D4589" s="789"/>
      <c r="E4589" s="789"/>
      <c r="F4589" s="789"/>
    </row>
    <row r="4590" spans="1:6">
      <c r="A4590" s="970"/>
      <c r="B4590" s="974"/>
      <c r="C4590" s="972"/>
      <c r="D4590" s="789"/>
      <c r="E4590" s="789"/>
      <c r="F4590" s="789"/>
    </row>
    <row r="4591" spans="1:6">
      <c r="A4591" s="970"/>
      <c r="B4591" s="974"/>
      <c r="C4591" s="972"/>
      <c r="D4591" s="789"/>
      <c r="E4591" s="789"/>
      <c r="F4591" s="789"/>
    </row>
    <row r="4592" spans="1:6">
      <c r="A4592" s="970"/>
      <c r="B4592" s="974"/>
      <c r="C4592" s="972"/>
      <c r="D4592" s="789"/>
      <c r="E4592" s="789"/>
      <c r="F4592" s="789"/>
    </row>
    <row r="4593" spans="1:6">
      <c r="A4593" s="970"/>
      <c r="B4593" s="974"/>
      <c r="C4593" s="972"/>
      <c r="D4593" s="789"/>
      <c r="E4593" s="789"/>
      <c r="F4593" s="789"/>
    </row>
    <row r="4594" spans="1:6">
      <c r="A4594" s="970"/>
      <c r="B4594" s="974"/>
      <c r="C4594" s="972"/>
      <c r="D4594" s="789"/>
      <c r="E4594" s="789"/>
      <c r="F4594" s="789"/>
    </row>
    <row r="4595" spans="1:6">
      <c r="A4595" s="970"/>
      <c r="B4595" s="974"/>
      <c r="C4595" s="972"/>
      <c r="D4595" s="789"/>
      <c r="E4595" s="789"/>
      <c r="F4595" s="789"/>
    </row>
    <row r="4596" spans="1:6">
      <c r="A4596" s="970"/>
      <c r="B4596" s="974"/>
      <c r="C4596" s="972"/>
      <c r="D4596" s="789"/>
      <c r="E4596" s="789"/>
      <c r="F4596" s="789"/>
    </row>
    <row r="4597" spans="1:6">
      <c r="A4597" s="970"/>
      <c r="B4597" s="974"/>
      <c r="C4597" s="972"/>
      <c r="D4597" s="789"/>
      <c r="E4597" s="789"/>
      <c r="F4597" s="789"/>
    </row>
    <row r="4598" spans="1:6">
      <c r="A4598" s="970"/>
      <c r="B4598" s="974"/>
      <c r="C4598" s="972"/>
      <c r="D4598" s="789"/>
      <c r="E4598" s="789"/>
      <c r="F4598" s="789"/>
    </row>
    <row r="4599" spans="1:6">
      <c r="A4599" s="970"/>
      <c r="B4599" s="974"/>
      <c r="C4599" s="972"/>
      <c r="D4599" s="789"/>
      <c r="E4599" s="789"/>
      <c r="F4599" s="789"/>
    </row>
    <row r="4600" spans="1:6">
      <c r="A4600" s="970"/>
      <c r="B4600" s="974"/>
      <c r="C4600" s="972"/>
      <c r="D4600" s="789"/>
      <c r="E4600" s="789"/>
      <c r="F4600" s="789"/>
    </row>
    <row r="4601" spans="1:6">
      <c r="A4601" s="970"/>
      <c r="B4601" s="974"/>
      <c r="C4601" s="972"/>
      <c r="D4601" s="789"/>
      <c r="E4601" s="789"/>
      <c r="F4601" s="789"/>
    </row>
    <row r="4602" spans="1:6">
      <c r="A4602" s="970"/>
      <c r="B4602" s="974"/>
      <c r="C4602" s="972"/>
      <c r="D4602" s="789"/>
      <c r="E4602" s="789"/>
      <c r="F4602" s="789"/>
    </row>
    <row r="4603" spans="1:6">
      <c r="A4603" s="970"/>
      <c r="B4603" s="974"/>
      <c r="C4603" s="972"/>
      <c r="D4603" s="789"/>
      <c r="E4603" s="789"/>
      <c r="F4603" s="789"/>
    </row>
    <row r="4604" spans="1:6">
      <c r="A4604" s="970"/>
      <c r="B4604" s="974"/>
      <c r="C4604" s="972"/>
      <c r="D4604" s="789"/>
      <c r="E4604" s="789"/>
      <c r="F4604" s="789"/>
    </row>
    <row r="4605" spans="1:6">
      <c r="A4605" s="970"/>
      <c r="B4605" s="974"/>
      <c r="C4605" s="972"/>
      <c r="D4605" s="789"/>
      <c r="E4605" s="789"/>
      <c r="F4605" s="789"/>
    </row>
    <row r="4606" spans="1:6">
      <c r="A4606" s="970"/>
      <c r="B4606" s="974"/>
      <c r="C4606" s="972"/>
      <c r="D4606" s="789"/>
      <c r="E4606" s="789"/>
      <c r="F4606" s="789"/>
    </row>
    <row r="4607" spans="1:6">
      <c r="A4607" s="970"/>
      <c r="B4607" s="974"/>
      <c r="C4607" s="972"/>
      <c r="D4607" s="789"/>
      <c r="E4607" s="789"/>
      <c r="F4607" s="789"/>
    </row>
    <row r="4608" spans="1:6">
      <c r="A4608" s="970"/>
      <c r="B4608" s="974"/>
      <c r="C4608" s="972"/>
      <c r="D4608" s="789"/>
      <c r="E4608" s="789"/>
      <c r="F4608" s="789"/>
    </row>
    <row r="4609" spans="1:6">
      <c r="A4609" s="970"/>
      <c r="B4609" s="974"/>
      <c r="C4609" s="972"/>
      <c r="D4609" s="789"/>
      <c r="E4609" s="789"/>
      <c r="F4609" s="789"/>
    </row>
    <row r="4610" spans="1:6">
      <c r="A4610" s="970"/>
      <c r="B4610" s="974"/>
      <c r="C4610" s="972"/>
      <c r="D4610" s="789"/>
      <c r="E4610" s="789"/>
      <c r="F4610" s="789"/>
    </row>
    <row r="4611" spans="1:6">
      <c r="A4611" s="970"/>
      <c r="B4611" s="974"/>
      <c r="C4611" s="972"/>
      <c r="D4611" s="789"/>
      <c r="E4611" s="789"/>
      <c r="F4611" s="789"/>
    </row>
    <row r="4612" spans="1:6">
      <c r="A4612" s="970"/>
      <c r="B4612" s="974"/>
      <c r="C4612" s="972"/>
      <c r="D4612" s="789"/>
      <c r="E4612" s="789"/>
      <c r="F4612" s="789"/>
    </row>
    <row r="4613" spans="1:6">
      <c r="A4613" s="970"/>
      <c r="B4613" s="974"/>
      <c r="C4613" s="972"/>
      <c r="D4613" s="789"/>
      <c r="E4613" s="789"/>
      <c r="F4613" s="789"/>
    </row>
    <row r="4614" spans="1:6">
      <c r="A4614" s="970"/>
      <c r="B4614" s="974"/>
      <c r="C4614" s="972"/>
      <c r="D4614" s="789"/>
      <c r="E4614" s="789"/>
      <c r="F4614" s="789"/>
    </row>
    <row r="4615" spans="1:6">
      <c r="A4615" s="970"/>
      <c r="B4615" s="974"/>
      <c r="C4615" s="972"/>
      <c r="D4615" s="789"/>
      <c r="E4615" s="789"/>
      <c r="F4615" s="789"/>
    </row>
    <row r="4616" spans="1:6">
      <c r="A4616" s="970"/>
      <c r="B4616" s="974"/>
      <c r="C4616" s="972"/>
      <c r="D4616" s="789"/>
      <c r="E4616" s="789"/>
      <c r="F4616" s="789"/>
    </row>
    <row r="4617" spans="1:6">
      <c r="A4617" s="970"/>
      <c r="B4617" s="974"/>
      <c r="C4617" s="972"/>
      <c r="D4617" s="789"/>
      <c r="E4617" s="789"/>
      <c r="F4617" s="789"/>
    </row>
    <row r="4618" spans="1:6">
      <c r="A4618" s="970"/>
      <c r="B4618" s="974"/>
      <c r="C4618" s="972"/>
      <c r="D4618" s="789"/>
      <c r="E4618" s="789"/>
      <c r="F4618" s="789"/>
    </row>
    <row r="4619" spans="1:6">
      <c r="A4619" s="970"/>
      <c r="B4619" s="974"/>
      <c r="C4619" s="972"/>
      <c r="D4619" s="789"/>
      <c r="E4619" s="789"/>
      <c r="F4619" s="789"/>
    </row>
    <row r="4620" spans="1:6">
      <c r="A4620" s="970"/>
      <c r="B4620" s="974"/>
      <c r="C4620" s="972"/>
      <c r="D4620" s="789"/>
      <c r="E4620" s="789"/>
      <c r="F4620" s="789"/>
    </row>
    <row r="4621" spans="1:6">
      <c r="A4621" s="970"/>
      <c r="B4621" s="974"/>
      <c r="C4621" s="972"/>
      <c r="D4621" s="789"/>
      <c r="E4621" s="789"/>
      <c r="F4621" s="789"/>
    </row>
    <row r="4622" spans="1:6">
      <c r="A4622" s="970"/>
      <c r="B4622" s="974"/>
      <c r="C4622" s="972"/>
      <c r="D4622" s="789"/>
      <c r="E4622" s="789"/>
      <c r="F4622" s="789"/>
    </row>
    <row r="4623" spans="1:6">
      <c r="A4623" s="970"/>
      <c r="B4623" s="974"/>
      <c r="C4623" s="972"/>
      <c r="D4623" s="789"/>
      <c r="E4623" s="789"/>
      <c r="F4623" s="789"/>
    </row>
    <row r="4624" spans="1:6">
      <c r="A4624" s="970"/>
      <c r="B4624" s="974"/>
      <c r="C4624" s="972"/>
      <c r="D4624" s="789"/>
      <c r="E4624" s="789"/>
      <c r="F4624" s="789"/>
    </row>
    <row r="4625" spans="1:6">
      <c r="A4625" s="970"/>
      <c r="B4625" s="974"/>
      <c r="C4625" s="972"/>
      <c r="D4625" s="789"/>
      <c r="E4625" s="789"/>
      <c r="F4625" s="789"/>
    </row>
    <row r="4626" spans="1:6">
      <c r="A4626" s="970"/>
      <c r="B4626" s="974"/>
      <c r="C4626" s="972"/>
      <c r="D4626" s="789"/>
      <c r="E4626" s="789"/>
      <c r="F4626" s="789"/>
    </row>
    <row r="4627" spans="1:6">
      <c r="A4627" s="970"/>
      <c r="B4627" s="974"/>
      <c r="C4627" s="972"/>
      <c r="D4627" s="789"/>
      <c r="E4627" s="789"/>
      <c r="F4627" s="789"/>
    </row>
    <row r="4628" spans="1:6">
      <c r="A4628" s="970"/>
      <c r="B4628" s="974"/>
      <c r="C4628" s="972"/>
      <c r="D4628" s="789"/>
      <c r="E4628" s="789"/>
      <c r="F4628" s="789"/>
    </row>
    <row r="4629" spans="1:6">
      <c r="A4629" s="970"/>
      <c r="B4629" s="974"/>
      <c r="C4629" s="972"/>
      <c r="D4629" s="789"/>
      <c r="E4629" s="789"/>
      <c r="F4629" s="789"/>
    </row>
    <row r="4630" spans="1:6">
      <c r="A4630" s="970"/>
      <c r="B4630" s="974"/>
      <c r="C4630" s="972"/>
      <c r="D4630" s="789"/>
      <c r="E4630" s="789"/>
      <c r="F4630" s="789"/>
    </row>
    <row r="4631" spans="1:6">
      <c r="A4631" s="970"/>
      <c r="B4631" s="974"/>
      <c r="C4631" s="972"/>
      <c r="D4631" s="789"/>
      <c r="E4631" s="789"/>
      <c r="F4631" s="789"/>
    </row>
    <row r="4632" spans="1:6">
      <c r="A4632" s="970"/>
      <c r="B4632" s="974"/>
      <c r="C4632" s="972"/>
      <c r="D4632" s="789"/>
      <c r="E4632" s="789"/>
      <c r="F4632" s="789"/>
    </row>
    <row r="4633" spans="1:6">
      <c r="A4633" s="970"/>
      <c r="B4633" s="974"/>
      <c r="C4633" s="972"/>
      <c r="D4633" s="789"/>
      <c r="E4633" s="789"/>
      <c r="F4633" s="789"/>
    </row>
    <row r="4634" spans="1:6">
      <c r="A4634" s="970"/>
      <c r="B4634" s="974"/>
      <c r="C4634" s="972"/>
      <c r="D4634" s="789"/>
      <c r="E4634" s="789"/>
      <c r="F4634" s="789"/>
    </row>
    <row r="4635" spans="1:6">
      <c r="A4635" s="970"/>
      <c r="B4635" s="974"/>
      <c r="C4635" s="972"/>
      <c r="D4635" s="789"/>
      <c r="E4635" s="789"/>
      <c r="F4635" s="789"/>
    </row>
    <row r="4636" spans="1:6">
      <c r="A4636" s="970"/>
      <c r="B4636" s="974"/>
      <c r="C4636" s="972"/>
      <c r="D4636" s="789"/>
      <c r="E4636" s="789"/>
      <c r="F4636" s="789"/>
    </row>
    <row r="4637" spans="1:6">
      <c r="A4637" s="970"/>
      <c r="B4637" s="974"/>
      <c r="C4637" s="972"/>
      <c r="D4637" s="789"/>
      <c r="E4637" s="789"/>
      <c r="F4637" s="789"/>
    </row>
    <row r="4638" spans="1:6">
      <c r="A4638" s="970"/>
      <c r="B4638" s="974"/>
      <c r="C4638" s="972"/>
      <c r="D4638" s="789"/>
      <c r="E4638" s="789"/>
      <c r="F4638" s="789"/>
    </row>
    <row r="4639" spans="1:6">
      <c r="A4639" s="970"/>
      <c r="B4639" s="974"/>
      <c r="C4639" s="972"/>
      <c r="D4639" s="789"/>
      <c r="E4639" s="789"/>
      <c r="F4639" s="789"/>
    </row>
    <row r="4640" spans="1:6">
      <c r="A4640" s="970"/>
      <c r="B4640" s="974"/>
      <c r="C4640" s="972"/>
      <c r="D4640" s="789"/>
      <c r="E4640" s="789"/>
      <c r="F4640" s="789"/>
    </row>
    <row r="4641" spans="1:6">
      <c r="A4641" s="970"/>
      <c r="B4641" s="974"/>
      <c r="C4641" s="972"/>
      <c r="D4641" s="789"/>
      <c r="E4641" s="789"/>
      <c r="F4641" s="789"/>
    </row>
    <row r="4642" spans="1:6">
      <c r="A4642" s="970"/>
      <c r="B4642" s="974"/>
      <c r="C4642" s="972"/>
      <c r="D4642" s="789"/>
      <c r="E4642" s="789"/>
      <c r="F4642" s="789"/>
    </row>
    <row r="4643" spans="1:6">
      <c r="A4643" s="970"/>
      <c r="B4643" s="974"/>
      <c r="C4643" s="972"/>
      <c r="D4643" s="789"/>
      <c r="E4643" s="789"/>
      <c r="F4643" s="789"/>
    </row>
    <row r="4644" spans="1:6">
      <c r="A4644" s="970"/>
      <c r="B4644" s="974"/>
      <c r="C4644" s="972"/>
      <c r="D4644" s="789"/>
      <c r="E4644" s="789"/>
      <c r="F4644" s="789"/>
    </row>
    <row r="4645" spans="1:6">
      <c r="A4645" s="970"/>
      <c r="B4645" s="974"/>
      <c r="C4645" s="972"/>
      <c r="D4645" s="789"/>
      <c r="E4645" s="789"/>
      <c r="F4645" s="789"/>
    </row>
    <row r="4646" spans="1:6">
      <c r="A4646" s="970"/>
      <c r="B4646" s="974"/>
      <c r="C4646" s="972"/>
      <c r="D4646" s="789"/>
      <c r="E4646" s="789"/>
      <c r="F4646" s="789"/>
    </row>
    <row r="4647" spans="1:6">
      <c r="A4647" s="970"/>
      <c r="B4647" s="974"/>
      <c r="C4647" s="972"/>
      <c r="D4647" s="789"/>
      <c r="E4647" s="789"/>
      <c r="F4647" s="789"/>
    </row>
    <row r="4648" spans="1:6">
      <c r="A4648" s="970"/>
      <c r="B4648" s="974"/>
      <c r="C4648" s="972"/>
      <c r="D4648" s="789"/>
      <c r="E4648" s="789"/>
      <c r="F4648" s="789"/>
    </row>
    <row r="4649" spans="1:6">
      <c r="A4649" s="970"/>
      <c r="B4649" s="974"/>
      <c r="C4649" s="972"/>
      <c r="D4649" s="789"/>
      <c r="E4649" s="789"/>
      <c r="F4649" s="789"/>
    </row>
    <row r="4650" spans="1:6">
      <c r="A4650" s="970"/>
      <c r="B4650" s="974"/>
      <c r="C4650" s="972"/>
      <c r="D4650" s="789"/>
      <c r="E4650" s="789"/>
      <c r="F4650" s="789"/>
    </row>
    <row r="4651" spans="1:6">
      <c r="A4651" s="970"/>
      <c r="B4651" s="974"/>
      <c r="C4651" s="972"/>
      <c r="D4651" s="789"/>
      <c r="E4651" s="789"/>
      <c r="F4651" s="789"/>
    </row>
    <row r="4652" spans="1:6">
      <c r="A4652" s="970"/>
      <c r="B4652" s="974"/>
      <c r="C4652" s="972"/>
      <c r="D4652" s="789"/>
      <c r="E4652" s="789"/>
      <c r="F4652" s="789"/>
    </row>
    <row r="4653" spans="1:6">
      <c r="A4653" s="970"/>
      <c r="B4653" s="974"/>
      <c r="C4653" s="972"/>
      <c r="D4653" s="789"/>
      <c r="E4653" s="789"/>
      <c r="F4653" s="789"/>
    </row>
    <row r="4654" spans="1:6">
      <c r="A4654" s="970"/>
      <c r="B4654" s="974"/>
      <c r="C4654" s="972"/>
      <c r="D4654" s="789"/>
      <c r="E4654" s="789"/>
      <c r="F4654" s="789"/>
    </row>
    <row r="4655" spans="1:6">
      <c r="A4655" s="970"/>
      <c r="B4655" s="974"/>
      <c r="C4655" s="972"/>
      <c r="D4655" s="789"/>
      <c r="E4655" s="789"/>
      <c r="F4655" s="789"/>
    </row>
    <row r="4656" spans="1:6">
      <c r="A4656" s="970"/>
      <c r="B4656" s="974"/>
      <c r="C4656" s="972"/>
      <c r="D4656" s="789"/>
      <c r="E4656" s="789"/>
      <c r="F4656" s="789"/>
    </row>
    <row r="4657" spans="1:6">
      <c r="A4657" s="970"/>
      <c r="B4657" s="974"/>
      <c r="C4657" s="972"/>
      <c r="D4657" s="789"/>
      <c r="E4657" s="789"/>
      <c r="F4657" s="789"/>
    </row>
    <row r="4658" spans="1:6">
      <c r="A4658" s="970"/>
      <c r="B4658" s="974"/>
      <c r="C4658" s="972"/>
      <c r="D4658" s="789"/>
      <c r="E4658" s="789"/>
      <c r="F4658" s="789"/>
    </row>
    <row r="4659" spans="1:6">
      <c r="A4659" s="970"/>
      <c r="B4659" s="974"/>
      <c r="C4659" s="972"/>
      <c r="D4659" s="789"/>
      <c r="E4659" s="789"/>
      <c r="F4659" s="789"/>
    </row>
    <row r="4660" spans="1:6">
      <c r="A4660" s="970"/>
      <c r="B4660" s="974"/>
      <c r="C4660" s="972"/>
      <c r="D4660" s="789"/>
      <c r="E4660" s="789"/>
      <c r="F4660" s="789"/>
    </row>
    <row r="4661" spans="1:6">
      <c r="A4661" s="970"/>
      <c r="B4661" s="974"/>
      <c r="C4661" s="972"/>
      <c r="D4661" s="789"/>
      <c r="E4661" s="789"/>
      <c r="F4661" s="789"/>
    </row>
    <row r="4662" spans="1:6">
      <c r="A4662" s="970"/>
      <c r="B4662" s="974"/>
      <c r="C4662" s="972"/>
      <c r="D4662" s="789"/>
      <c r="E4662" s="789"/>
      <c r="F4662" s="789"/>
    </row>
    <row r="4663" spans="1:6">
      <c r="A4663" s="970"/>
      <c r="B4663" s="974"/>
      <c r="C4663" s="972"/>
      <c r="D4663" s="789"/>
      <c r="E4663" s="789"/>
      <c r="F4663" s="789"/>
    </row>
    <row r="4664" spans="1:6">
      <c r="A4664" s="970"/>
      <c r="B4664" s="974"/>
      <c r="C4664" s="972"/>
      <c r="D4664" s="789"/>
      <c r="E4664" s="789"/>
      <c r="F4664" s="789"/>
    </row>
    <row r="4665" spans="1:6">
      <c r="A4665" s="970"/>
      <c r="B4665" s="974"/>
      <c r="C4665" s="972"/>
      <c r="D4665" s="789"/>
      <c r="E4665" s="789"/>
      <c r="F4665" s="789"/>
    </row>
    <row r="4666" spans="1:6">
      <c r="A4666" s="970"/>
      <c r="B4666" s="974"/>
      <c r="C4666" s="972"/>
      <c r="D4666" s="789"/>
      <c r="E4666" s="789"/>
      <c r="F4666" s="789"/>
    </row>
    <row r="4667" spans="1:6">
      <c r="A4667" s="970"/>
      <c r="B4667" s="974"/>
      <c r="C4667" s="972"/>
      <c r="D4667" s="789"/>
      <c r="E4667" s="789"/>
      <c r="F4667" s="789"/>
    </row>
    <row r="4668" spans="1:6">
      <c r="A4668" s="970"/>
      <c r="B4668" s="974"/>
      <c r="C4668" s="972"/>
      <c r="D4668" s="789"/>
      <c r="E4668" s="789"/>
      <c r="F4668" s="789"/>
    </row>
    <row r="4669" spans="1:6">
      <c r="A4669" s="970"/>
      <c r="B4669" s="974"/>
      <c r="C4669" s="972"/>
      <c r="D4669" s="789"/>
      <c r="E4669" s="789"/>
      <c r="F4669" s="789"/>
    </row>
    <row r="4670" spans="1:6">
      <c r="A4670" s="970"/>
      <c r="B4670" s="974"/>
      <c r="C4670" s="972"/>
      <c r="D4670" s="789"/>
      <c r="E4670" s="789"/>
      <c r="F4670" s="789"/>
    </row>
    <row r="4671" spans="1:6">
      <c r="A4671" s="970"/>
      <c r="B4671" s="974"/>
      <c r="C4671" s="972"/>
      <c r="D4671" s="789"/>
      <c r="E4671" s="789"/>
      <c r="F4671" s="789"/>
    </row>
    <row r="4672" spans="1:6">
      <c r="A4672" s="970"/>
      <c r="B4672" s="974"/>
      <c r="C4672" s="972"/>
      <c r="D4672" s="789"/>
      <c r="E4672" s="789"/>
      <c r="F4672" s="789"/>
    </row>
    <row r="4673" spans="1:6">
      <c r="A4673" s="970"/>
      <c r="B4673" s="974"/>
      <c r="C4673" s="972"/>
      <c r="D4673" s="789"/>
      <c r="E4673" s="789"/>
      <c r="F4673" s="789"/>
    </row>
    <row r="4674" spans="1:6">
      <c r="A4674" s="970"/>
      <c r="B4674" s="974"/>
      <c r="C4674" s="972"/>
      <c r="D4674" s="789"/>
      <c r="E4674" s="789"/>
      <c r="F4674" s="789"/>
    </row>
    <row r="4675" spans="1:6">
      <c r="A4675" s="970"/>
      <c r="B4675" s="974"/>
      <c r="C4675" s="972"/>
      <c r="D4675" s="789"/>
      <c r="E4675" s="789"/>
      <c r="F4675" s="789"/>
    </row>
    <row r="4676" spans="1:6">
      <c r="A4676" s="970"/>
      <c r="B4676" s="974"/>
      <c r="C4676" s="972"/>
      <c r="D4676" s="789"/>
      <c r="E4676" s="789"/>
      <c r="F4676" s="789"/>
    </row>
    <row r="4677" spans="1:6">
      <c r="A4677" s="970"/>
      <c r="B4677" s="974"/>
      <c r="C4677" s="972"/>
      <c r="D4677" s="789"/>
      <c r="E4677" s="789"/>
      <c r="F4677" s="789"/>
    </row>
    <row r="4678" spans="1:6">
      <c r="A4678" s="970"/>
      <c r="B4678" s="974"/>
      <c r="C4678" s="972"/>
      <c r="D4678" s="789"/>
      <c r="E4678" s="789"/>
      <c r="F4678" s="789"/>
    </row>
    <row r="4679" spans="1:6">
      <c r="A4679" s="970"/>
      <c r="B4679" s="974"/>
      <c r="C4679" s="972"/>
      <c r="D4679" s="789"/>
      <c r="E4679" s="789"/>
      <c r="F4679" s="789"/>
    </row>
    <row r="4680" spans="1:6">
      <c r="A4680" s="970"/>
      <c r="B4680" s="974"/>
      <c r="C4680" s="972"/>
      <c r="D4680" s="789"/>
      <c r="E4680" s="789"/>
      <c r="F4680" s="789"/>
    </row>
    <row r="4681" spans="1:6">
      <c r="A4681" s="970"/>
      <c r="B4681" s="974"/>
      <c r="C4681" s="972"/>
      <c r="D4681" s="789"/>
      <c r="E4681" s="789"/>
      <c r="F4681" s="789"/>
    </row>
    <row r="4682" spans="1:6">
      <c r="A4682" s="970"/>
      <c r="B4682" s="974"/>
      <c r="C4682" s="972"/>
      <c r="D4682" s="789"/>
      <c r="E4682" s="789"/>
      <c r="F4682" s="789"/>
    </row>
    <row r="4683" spans="1:6">
      <c r="A4683" s="970"/>
      <c r="B4683" s="974"/>
      <c r="C4683" s="972"/>
      <c r="D4683" s="789"/>
      <c r="E4683" s="789"/>
      <c r="F4683" s="789"/>
    </row>
    <row r="4684" spans="1:6">
      <c r="A4684" s="970"/>
      <c r="B4684" s="974"/>
      <c r="C4684" s="972"/>
      <c r="D4684" s="789"/>
      <c r="E4684" s="789"/>
      <c r="F4684" s="789"/>
    </row>
    <row r="4685" spans="1:6">
      <c r="A4685" s="970"/>
      <c r="B4685" s="974"/>
      <c r="C4685" s="972"/>
      <c r="D4685" s="789"/>
      <c r="E4685" s="789"/>
      <c r="F4685" s="789"/>
    </row>
    <row r="4686" spans="1:6">
      <c r="A4686" s="970"/>
      <c r="B4686" s="974"/>
      <c r="C4686" s="972"/>
      <c r="D4686" s="789"/>
      <c r="E4686" s="789"/>
      <c r="F4686" s="789"/>
    </row>
    <row r="4687" spans="1:6">
      <c r="A4687" s="970"/>
      <c r="B4687" s="974"/>
      <c r="C4687" s="972"/>
      <c r="D4687" s="789"/>
      <c r="E4687" s="789"/>
      <c r="F4687" s="789"/>
    </row>
    <row r="4688" spans="1:6">
      <c r="A4688" s="970"/>
      <c r="B4688" s="974"/>
      <c r="C4688" s="972"/>
      <c r="D4688" s="789"/>
      <c r="E4688" s="789"/>
      <c r="F4688" s="789"/>
    </row>
    <row r="4689" spans="1:6">
      <c r="A4689" s="970"/>
      <c r="B4689" s="974"/>
      <c r="C4689" s="972"/>
      <c r="D4689" s="789"/>
      <c r="E4689" s="789"/>
      <c r="F4689" s="789"/>
    </row>
    <row r="4690" spans="1:6">
      <c r="A4690" s="970"/>
      <c r="B4690" s="974"/>
      <c r="C4690" s="972"/>
      <c r="D4690" s="789"/>
      <c r="E4690" s="789"/>
      <c r="F4690" s="789"/>
    </row>
    <row r="4691" spans="1:6">
      <c r="A4691" s="970"/>
      <c r="B4691" s="974"/>
      <c r="C4691" s="972"/>
      <c r="D4691" s="789"/>
      <c r="E4691" s="789"/>
      <c r="F4691" s="789"/>
    </row>
    <row r="4692" spans="1:6">
      <c r="A4692" s="970"/>
      <c r="B4692" s="974"/>
      <c r="C4692" s="972"/>
      <c r="D4692" s="789"/>
      <c r="E4692" s="789"/>
      <c r="F4692" s="789"/>
    </row>
    <row r="4693" spans="1:6">
      <c r="A4693" s="970"/>
      <c r="B4693" s="974"/>
      <c r="C4693" s="972"/>
      <c r="D4693" s="789"/>
      <c r="E4693" s="789"/>
      <c r="F4693" s="789"/>
    </row>
    <row r="4694" spans="1:6">
      <c r="A4694" s="970"/>
      <c r="B4694" s="974"/>
      <c r="C4694" s="972"/>
      <c r="D4694" s="789"/>
      <c r="E4694" s="789"/>
      <c r="F4694" s="789"/>
    </row>
    <row r="4695" spans="1:6">
      <c r="A4695" s="970"/>
      <c r="B4695" s="974"/>
      <c r="C4695" s="972"/>
      <c r="D4695" s="789"/>
      <c r="E4695" s="789"/>
      <c r="F4695" s="789"/>
    </row>
    <row r="4696" spans="1:6">
      <c r="A4696" s="970"/>
      <c r="B4696" s="974"/>
      <c r="C4696" s="972"/>
      <c r="D4696" s="789"/>
      <c r="E4696" s="789"/>
      <c r="F4696" s="789"/>
    </row>
    <row r="4697" spans="1:6">
      <c r="A4697" s="970"/>
      <c r="B4697" s="974"/>
      <c r="C4697" s="972"/>
      <c r="D4697" s="789"/>
      <c r="E4697" s="789"/>
      <c r="F4697" s="789"/>
    </row>
    <row r="4698" spans="1:6">
      <c r="A4698" s="970"/>
      <c r="B4698" s="974"/>
      <c r="C4698" s="972"/>
      <c r="D4698" s="789"/>
      <c r="E4698" s="789"/>
      <c r="F4698" s="789"/>
    </row>
    <row r="4699" spans="1:6">
      <c r="A4699" s="970"/>
      <c r="B4699" s="974"/>
      <c r="C4699" s="972"/>
      <c r="D4699" s="789"/>
      <c r="E4699" s="789"/>
      <c r="F4699" s="789"/>
    </row>
    <row r="4700" spans="1:6">
      <c r="A4700" s="970"/>
      <c r="B4700" s="974"/>
      <c r="C4700" s="972"/>
      <c r="D4700" s="789"/>
      <c r="E4700" s="789"/>
      <c r="F4700" s="789"/>
    </row>
    <row r="4701" spans="1:6">
      <c r="A4701" s="970"/>
      <c r="B4701" s="974"/>
      <c r="C4701" s="972"/>
      <c r="D4701" s="789"/>
      <c r="E4701" s="789"/>
      <c r="F4701" s="789"/>
    </row>
    <row r="4702" spans="1:6">
      <c r="A4702" s="970"/>
      <c r="B4702" s="974"/>
      <c r="C4702" s="972"/>
      <c r="D4702" s="789"/>
      <c r="E4702" s="789"/>
      <c r="F4702" s="789"/>
    </row>
    <row r="4703" spans="1:6">
      <c r="A4703" s="970"/>
      <c r="B4703" s="974"/>
      <c r="C4703" s="972"/>
      <c r="D4703" s="789"/>
      <c r="E4703" s="789"/>
      <c r="F4703" s="789"/>
    </row>
    <row r="4704" spans="1:6">
      <c r="A4704" s="970"/>
      <c r="B4704" s="974"/>
      <c r="C4704" s="972"/>
      <c r="D4704" s="789"/>
      <c r="E4704" s="789"/>
      <c r="F4704" s="789"/>
    </row>
    <row r="4705" spans="1:6">
      <c r="A4705" s="970"/>
      <c r="B4705" s="974"/>
      <c r="C4705" s="972"/>
      <c r="D4705" s="789"/>
      <c r="E4705" s="789"/>
      <c r="F4705" s="789"/>
    </row>
    <row r="4706" spans="1:6">
      <c r="A4706" s="970"/>
      <c r="B4706" s="974"/>
      <c r="C4706" s="972"/>
      <c r="D4706" s="789"/>
      <c r="E4706" s="789"/>
      <c r="F4706" s="789"/>
    </row>
    <row r="4707" spans="1:6">
      <c r="A4707" s="970"/>
      <c r="B4707" s="974"/>
      <c r="C4707" s="972"/>
      <c r="D4707" s="789"/>
      <c r="E4707" s="789"/>
      <c r="F4707" s="789"/>
    </row>
    <row r="4708" spans="1:6">
      <c r="A4708" s="970"/>
      <c r="B4708" s="974"/>
      <c r="C4708" s="972"/>
      <c r="D4708" s="789"/>
      <c r="E4708" s="789"/>
      <c r="F4708" s="789"/>
    </row>
    <row r="4709" spans="1:6">
      <c r="A4709" s="970"/>
      <c r="B4709" s="974"/>
      <c r="C4709" s="972"/>
      <c r="D4709" s="789"/>
      <c r="E4709" s="789"/>
      <c r="F4709" s="789"/>
    </row>
    <row r="4710" spans="1:6">
      <c r="A4710" s="970"/>
      <c r="B4710" s="974"/>
      <c r="C4710" s="972"/>
      <c r="D4710" s="789"/>
      <c r="E4710" s="789"/>
      <c r="F4710" s="789"/>
    </row>
    <row r="4711" spans="1:6">
      <c r="A4711" s="970"/>
      <c r="B4711" s="974"/>
      <c r="C4711" s="972"/>
      <c r="D4711" s="789"/>
      <c r="E4711" s="789"/>
      <c r="F4711" s="789"/>
    </row>
    <row r="4712" spans="1:6">
      <c r="A4712" s="970"/>
      <c r="B4712" s="974"/>
      <c r="C4712" s="972"/>
      <c r="D4712" s="789"/>
      <c r="E4712" s="789"/>
      <c r="F4712" s="789"/>
    </row>
    <row r="4713" spans="1:6">
      <c r="A4713" s="970"/>
      <c r="B4713" s="974"/>
      <c r="C4713" s="972"/>
      <c r="D4713" s="789"/>
      <c r="E4713" s="789"/>
      <c r="F4713" s="789"/>
    </row>
    <row r="4714" spans="1:6">
      <c r="A4714" s="970"/>
      <c r="B4714" s="974"/>
      <c r="C4714" s="972"/>
      <c r="D4714" s="789"/>
      <c r="E4714" s="789"/>
      <c r="F4714" s="789"/>
    </row>
    <row r="4715" spans="1:6">
      <c r="A4715" s="970"/>
      <c r="B4715" s="974"/>
      <c r="C4715" s="972"/>
      <c r="D4715" s="789"/>
      <c r="E4715" s="789"/>
      <c r="F4715" s="789"/>
    </row>
    <row r="4716" spans="1:6">
      <c r="A4716" s="970"/>
      <c r="B4716" s="974"/>
      <c r="C4716" s="972"/>
      <c r="D4716" s="789"/>
      <c r="E4716" s="789"/>
      <c r="F4716" s="789"/>
    </row>
    <row r="4717" spans="1:6">
      <c r="A4717" s="970"/>
      <c r="B4717" s="974"/>
      <c r="C4717" s="972"/>
      <c r="D4717" s="789"/>
      <c r="E4717" s="789"/>
      <c r="F4717" s="789"/>
    </row>
    <row r="4718" spans="1:6">
      <c r="A4718" s="970"/>
      <c r="B4718" s="974"/>
      <c r="C4718" s="972"/>
      <c r="D4718" s="789"/>
      <c r="E4718" s="789"/>
      <c r="F4718" s="789"/>
    </row>
    <row r="4719" spans="1:6">
      <c r="A4719" s="970"/>
      <c r="B4719" s="974"/>
      <c r="C4719" s="972"/>
      <c r="D4719" s="789"/>
      <c r="E4719" s="789"/>
      <c r="F4719" s="789"/>
    </row>
    <row r="4720" spans="1:6">
      <c r="A4720" s="970"/>
      <c r="B4720" s="974"/>
      <c r="C4720" s="972"/>
      <c r="D4720" s="789"/>
      <c r="E4720" s="789"/>
      <c r="F4720" s="789"/>
    </row>
    <row r="4721" spans="1:6">
      <c r="A4721" s="970"/>
      <c r="B4721" s="974"/>
      <c r="C4721" s="972"/>
      <c r="D4721" s="789"/>
      <c r="E4721" s="789"/>
      <c r="F4721" s="789"/>
    </row>
    <row r="4722" spans="1:6">
      <c r="A4722" s="970"/>
      <c r="B4722" s="974"/>
      <c r="C4722" s="972"/>
      <c r="D4722" s="789"/>
      <c r="E4722" s="789"/>
      <c r="F4722" s="789"/>
    </row>
    <row r="4723" spans="1:6">
      <c r="A4723" s="970"/>
      <c r="B4723" s="974"/>
      <c r="C4723" s="972"/>
      <c r="D4723" s="789"/>
      <c r="E4723" s="789"/>
      <c r="F4723" s="789"/>
    </row>
    <row r="4724" spans="1:6">
      <c r="A4724" s="970"/>
      <c r="B4724" s="974"/>
      <c r="C4724" s="972"/>
      <c r="D4724" s="789"/>
      <c r="E4724" s="789"/>
      <c r="F4724" s="789"/>
    </row>
    <row r="4725" spans="1:6">
      <c r="A4725" s="970"/>
      <c r="B4725" s="974"/>
      <c r="C4725" s="972"/>
      <c r="D4725" s="789"/>
      <c r="E4725" s="789"/>
      <c r="F4725" s="789"/>
    </row>
    <row r="4726" spans="1:6">
      <c r="A4726" s="970"/>
      <c r="B4726" s="974"/>
      <c r="C4726" s="972"/>
      <c r="D4726" s="789"/>
      <c r="E4726" s="789"/>
      <c r="F4726" s="789"/>
    </row>
    <row r="4727" spans="1:6">
      <c r="A4727" s="970"/>
      <c r="B4727" s="974"/>
      <c r="C4727" s="972"/>
      <c r="D4727" s="789"/>
      <c r="E4727" s="789"/>
      <c r="F4727" s="789"/>
    </row>
    <row r="4728" spans="1:6">
      <c r="A4728" s="970"/>
      <c r="B4728" s="974"/>
      <c r="C4728" s="972"/>
      <c r="D4728" s="789"/>
      <c r="E4728" s="789"/>
      <c r="F4728" s="789"/>
    </row>
    <row r="4729" spans="1:6">
      <c r="A4729" s="970"/>
      <c r="B4729" s="974"/>
      <c r="C4729" s="972"/>
      <c r="D4729" s="789"/>
      <c r="E4729" s="789"/>
      <c r="F4729" s="789"/>
    </row>
    <row r="4730" spans="1:6">
      <c r="A4730" s="970"/>
      <c r="B4730" s="974"/>
      <c r="C4730" s="972"/>
      <c r="D4730" s="789"/>
      <c r="E4730" s="789"/>
      <c r="F4730" s="789"/>
    </row>
    <row r="4731" spans="1:6">
      <c r="A4731" s="970"/>
      <c r="B4731" s="974"/>
      <c r="C4731" s="972"/>
      <c r="D4731" s="789"/>
      <c r="E4731" s="789"/>
      <c r="F4731" s="789"/>
    </row>
    <row r="4732" spans="1:6">
      <c r="A4732" s="970"/>
      <c r="B4732" s="974"/>
      <c r="C4732" s="972"/>
      <c r="D4732" s="789"/>
      <c r="E4732" s="789"/>
      <c r="F4732" s="789"/>
    </row>
    <row r="4733" spans="1:6">
      <c r="A4733" s="970"/>
      <c r="B4733" s="974"/>
      <c r="C4733" s="972"/>
      <c r="D4733" s="789"/>
      <c r="E4733" s="789"/>
      <c r="F4733" s="789"/>
    </row>
    <row r="4734" spans="1:6">
      <c r="A4734" s="970"/>
      <c r="B4734" s="974"/>
      <c r="C4734" s="972"/>
      <c r="D4734" s="789"/>
      <c r="E4734" s="789"/>
      <c r="F4734" s="789"/>
    </row>
    <row r="4735" spans="1:6">
      <c r="A4735" s="970"/>
      <c r="B4735" s="974"/>
      <c r="C4735" s="972"/>
      <c r="D4735" s="789"/>
      <c r="E4735" s="789"/>
      <c r="F4735" s="789"/>
    </row>
    <row r="4736" spans="1:6">
      <c r="A4736" s="970"/>
      <c r="B4736" s="974"/>
      <c r="C4736" s="972"/>
      <c r="D4736" s="789"/>
      <c r="E4736" s="789"/>
      <c r="F4736" s="789"/>
    </row>
    <row r="4737" spans="1:6">
      <c r="A4737" s="970"/>
      <c r="B4737" s="974"/>
      <c r="C4737" s="972"/>
      <c r="D4737" s="789"/>
      <c r="E4737" s="789"/>
      <c r="F4737" s="789"/>
    </row>
    <row r="4738" spans="1:6">
      <c r="A4738" s="970"/>
      <c r="B4738" s="974"/>
      <c r="C4738" s="972"/>
      <c r="D4738" s="789"/>
      <c r="E4738" s="789"/>
      <c r="F4738" s="789"/>
    </row>
    <row r="4739" spans="1:6">
      <c r="A4739" s="970"/>
      <c r="B4739" s="974"/>
      <c r="C4739" s="972"/>
      <c r="D4739" s="789"/>
      <c r="E4739" s="789"/>
      <c r="F4739" s="789"/>
    </row>
    <row r="4740" spans="1:6">
      <c r="A4740" s="970"/>
      <c r="B4740" s="974"/>
      <c r="C4740" s="972"/>
      <c r="D4740" s="789"/>
      <c r="E4740" s="789"/>
      <c r="F4740" s="789"/>
    </row>
    <row r="4741" spans="1:6">
      <c r="A4741" s="970"/>
      <c r="B4741" s="974"/>
      <c r="C4741" s="972"/>
      <c r="D4741" s="789"/>
      <c r="E4741" s="789"/>
      <c r="F4741" s="789"/>
    </row>
    <row r="4742" spans="1:6">
      <c r="A4742" s="970"/>
      <c r="B4742" s="974"/>
      <c r="C4742" s="972"/>
      <c r="D4742" s="789"/>
      <c r="E4742" s="789"/>
      <c r="F4742" s="789"/>
    </row>
    <row r="4743" spans="1:6">
      <c r="A4743" s="970"/>
      <c r="B4743" s="974"/>
      <c r="C4743" s="972"/>
      <c r="D4743" s="789"/>
      <c r="E4743" s="789"/>
      <c r="F4743" s="789"/>
    </row>
    <row r="4744" spans="1:6">
      <c r="A4744" s="970"/>
      <c r="B4744" s="974"/>
      <c r="C4744" s="972"/>
      <c r="D4744" s="789"/>
      <c r="E4744" s="789"/>
      <c r="F4744" s="789"/>
    </row>
    <row r="4745" spans="1:6">
      <c r="A4745" s="970"/>
      <c r="B4745" s="974"/>
      <c r="C4745" s="972"/>
      <c r="D4745" s="789"/>
      <c r="E4745" s="789"/>
      <c r="F4745" s="789"/>
    </row>
    <row r="4746" spans="1:6">
      <c r="A4746" s="970"/>
      <c r="B4746" s="974"/>
      <c r="C4746" s="972"/>
      <c r="D4746" s="789"/>
      <c r="E4746" s="789"/>
      <c r="F4746" s="789"/>
    </row>
    <row r="4747" spans="1:6">
      <c r="A4747" s="970"/>
      <c r="B4747" s="974"/>
      <c r="C4747" s="972"/>
      <c r="D4747" s="789"/>
      <c r="E4747" s="789"/>
      <c r="F4747" s="789"/>
    </row>
    <row r="4748" spans="1:6">
      <c r="A4748" s="970"/>
      <c r="B4748" s="974"/>
      <c r="C4748" s="972"/>
      <c r="D4748" s="789"/>
      <c r="E4748" s="789"/>
      <c r="F4748" s="789"/>
    </row>
    <row r="4749" spans="1:6">
      <c r="A4749" s="970"/>
      <c r="B4749" s="974"/>
      <c r="C4749" s="972"/>
      <c r="D4749" s="789"/>
      <c r="E4749" s="789"/>
      <c r="F4749" s="789"/>
    </row>
    <row r="4750" spans="1:6">
      <c r="A4750" s="970"/>
      <c r="B4750" s="974"/>
      <c r="C4750" s="972"/>
      <c r="D4750" s="789"/>
      <c r="E4750" s="789"/>
      <c r="F4750" s="789"/>
    </row>
    <row r="4751" spans="1:6">
      <c r="A4751" s="970"/>
      <c r="B4751" s="974"/>
      <c r="C4751" s="972"/>
      <c r="D4751" s="789"/>
      <c r="E4751" s="789"/>
      <c r="F4751" s="789"/>
    </row>
    <row r="4752" spans="1:6">
      <c r="A4752" s="970"/>
      <c r="B4752" s="974"/>
      <c r="C4752" s="972"/>
      <c r="D4752" s="789"/>
      <c r="E4752" s="789"/>
      <c r="F4752" s="789"/>
    </row>
    <row r="4753" spans="1:6">
      <c r="A4753" s="970"/>
      <c r="B4753" s="974"/>
      <c r="C4753" s="972"/>
      <c r="D4753" s="789"/>
      <c r="E4753" s="789"/>
      <c r="F4753" s="789"/>
    </row>
    <row r="4754" spans="1:6">
      <c r="A4754" s="970"/>
      <c r="B4754" s="974"/>
      <c r="C4754" s="972"/>
      <c r="D4754" s="789"/>
      <c r="E4754" s="789"/>
      <c r="F4754" s="789"/>
    </row>
    <row r="4755" spans="1:6">
      <c r="A4755" s="970"/>
      <c r="B4755" s="974"/>
      <c r="C4755" s="972"/>
      <c r="D4755" s="789"/>
      <c r="E4755" s="789"/>
      <c r="F4755" s="789"/>
    </row>
    <row r="4756" spans="1:6">
      <c r="A4756" s="970"/>
      <c r="B4756" s="974"/>
      <c r="C4756" s="972"/>
      <c r="D4756" s="789"/>
      <c r="E4756" s="789"/>
      <c r="F4756" s="789"/>
    </row>
    <row r="4757" spans="1:6">
      <c r="A4757" s="970"/>
      <c r="B4757" s="974"/>
      <c r="C4757" s="972"/>
      <c r="D4757" s="789"/>
      <c r="E4757" s="789"/>
      <c r="F4757" s="789"/>
    </row>
    <row r="4758" spans="1:6">
      <c r="A4758" s="970"/>
      <c r="B4758" s="974"/>
      <c r="C4758" s="972"/>
      <c r="D4758" s="789"/>
      <c r="E4758" s="789"/>
      <c r="F4758" s="789"/>
    </row>
    <row r="4759" spans="1:6">
      <c r="A4759" s="970"/>
      <c r="B4759" s="974"/>
      <c r="C4759" s="972"/>
      <c r="D4759" s="789"/>
      <c r="E4759" s="789"/>
      <c r="F4759" s="789"/>
    </row>
    <row r="4760" spans="1:6">
      <c r="A4760" s="970"/>
      <c r="B4760" s="974"/>
      <c r="C4760" s="972"/>
      <c r="D4760" s="789"/>
      <c r="E4760" s="789"/>
      <c r="F4760" s="789"/>
    </row>
    <row r="4761" spans="1:6">
      <c r="A4761" s="970"/>
      <c r="B4761" s="974"/>
      <c r="C4761" s="972"/>
      <c r="D4761" s="789"/>
      <c r="E4761" s="789"/>
      <c r="F4761" s="789"/>
    </row>
    <row r="4762" spans="1:6">
      <c r="A4762" s="970"/>
      <c r="B4762" s="974"/>
      <c r="C4762" s="972"/>
      <c r="D4762" s="789"/>
      <c r="E4762" s="789"/>
      <c r="F4762" s="789"/>
    </row>
    <row r="4763" spans="1:6">
      <c r="A4763" s="970"/>
      <c r="B4763" s="974"/>
      <c r="C4763" s="972"/>
      <c r="D4763" s="789"/>
      <c r="E4763" s="789"/>
      <c r="F4763" s="789"/>
    </row>
    <row r="4764" spans="1:6">
      <c r="A4764" s="970"/>
      <c r="B4764" s="974"/>
      <c r="C4764" s="972"/>
      <c r="D4764" s="789"/>
      <c r="E4764" s="789"/>
      <c r="F4764" s="789"/>
    </row>
    <row r="4765" spans="1:6">
      <c r="A4765" s="970"/>
      <c r="B4765" s="974"/>
      <c r="C4765" s="972"/>
      <c r="D4765" s="789"/>
      <c r="E4765" s="789"/>
      <c r="F4765" s="789"/>
    </row>
    <row r="4766" spans="1:6">
      <c r="A4766" s="970"/>
      <c r="B4766" s="974"/>
      <c r="C4766" s="972"/>
      <c r="D4766" s="789"/>
      <c r="E4766" s="789"/>
      <c r="F4766" s="789"/>
    </row>
    <row r="4767" spans="1:6">
      <c r="A4767" s="970"/>
      <c r="B4767" s="974"/>
      <c r="C4767" s="972"/>
      <c r="D4767" s="789"/>
      <c r="E4767" s="789"/>
      <c r="F4767" s="789"/>
    </row>
    <row r="4768" spans="1:6">
      <c r="A4768" s="970"/>
      <c r="B4768" s="974"/>
      <c r="C4768" s="972"/>
      <c r="D4768" s="789"/>
      <c r="E4768" s="789"/>
      <c r="F4768" s="789"/>
    </row>
    <row r="4769" spans="1:6">
      <c r="A4769" s="970"/>
      <c r="B4769" s="974"/>
      <c r="C4769" s="972"/>
      <c r="D4769" s="789"/>
      <c r="E4769" s="789"/>
      <c r="F4769" s="789"/>
    </row>
    <row r="4770" spans="1:6">
      <c r="A4770" s="970"/>
      <c r="B4770" s="974"/>
      <c r="C4770" s="972"/>
      <c r="D4770" s="789"/>
      <c r="E4770" s="789"/>
      <c r="F4770" s="789"/>
    </row>
    <row r="4771" spans="1:6">
      <c r="A4771" s="970"/>
      <c r="B4771" s="974"/>
      <c r="C4771" s="972"/>
      <c r="D4771" s="789"/>
      <c r="E4771" s="789"/>
      <c r="F4771" s="789"/>
    </row>
    <row r="4772" spans="1:6">
      <c r="A4772" s="970"/>
      <c r="B4772" s="974"/>
      <c r="C4772" s="972"/>
      <c r="D4772" s="789"/>
      <c r="E4772" s="789"/>
      <c r="F4772" s="789"/>
    </row>
    <row r="4773" spans="1:6">
      <c r="A4773" s="970"/>
      <c r="B4773" s="974"/>
      <c r="C4773" s="972"/>
      <c r="D4773" s="789"/>
      <c r="E4773" s="789"/>
      <c r="F4773" s="789"/>
    </row>
    <row r="4774" spans="1:6">
      <c r="A4774" s="970"/>
      <c r="B4774" s="974"/>
      <c r="C4774" s="972"/>
      <c r="D4774" s="789"/>
      <c r="E4774" s="789"/>
      <c r="F4774" s="789"/>
    </row>
    <row r="4775" spans="1:6">
      <c r="A4775" s="970"/>
      <c r="B4775" s="974"/>
      <c r="C4775" s="972"/>
      <c r="D4775" s="789"/>
      <c r="E4775" s="789"/>
      <c r="F4775" s="789"/>
    </row>
    <row r="4776" spans="1:6">
      <c r="A4776" s="970"/>
      <c r="B4776" s="974"/>
      <c r="C4776" s="972"/>
      <c r="D4776" s="789"/>
      <c r="E4776" s="789"/>
      <c r="F4776" s="789"/>
    </row>
    <row r="4777" spans="1:6">
      <c r="A4777" s="970"/>
      <c r="B4777" s="974"/>
      <c r="C4777" s="972"/>
      <c r="D4777" s="789"/>
      <c r="E4777" s="789"/>
      <c r="F4777" s="789"/>
    </row>
    <row r="4778" spans="1:6">
      <c r="A4778" s="970"/>
      <c r="B4778" s="974"/>
      <c r="C4778" s="972"/>
      <c r="D4778" s="789"/>
      <c r="E4778" s="789"/>
      <c r="F4778" s="789"/>
    </row>
    <row r="4779" spans="1:6">
      <c r="A4779" s="970"/>
      <c r="B4779" s="974"/>
      <c r="C4779" s="972"/>
      <c r="D4779" s="789"/>
      <c r="E4779" s="789"/>
      <c r="F4779" s="789"/>
    </row>
    <row r="4780" spans="1:6">
      <c r="A4780" s="970"/>
      <c r="B4780" s="974"/>
      <c r="C4780" s="972"/>
      <c r="D4780" s="789"/>
      <c r="E4780" s="789"/>
      <c r="F4780" s="789"/>
    </row>
    <row r="4781" spans="1:6">
      <c r="A4781" s="970"/>
      <c r="B4781" s="974"/>
      <c r="C4781" s="972"/>
      <c r="D4781" s="789"/>
      <c r="E4781" s="789"/>
      <c r="F4781" s="789"/>
    </row>
    <row r="4782" spans="1:6">
      <c r="A4782" s="970"/>
      <c r="B4782" s="974"/>
      <c r="C4782" s="972"/>
      <c r="D4782" s="789"/>
      <c r="E4782" s="789"/>
      <c r="F4782" s="789"/>
    </row>
    <row r="4783" spans="1:6">
      <c r="A4783" s="970"/>
      <c r="B4783" s="974"/>
      <c r="C4783" s="972"/>
      <c r="D4783" s="789"/>
      <c r="E4783" s="789"/>
      <c r="F4783" s="789"/>
    </row>
    <row r="4784" spans="1:6">
      <c r="A4784" s="970"/>
      <c r="B4784" s="974"/>
      <c r="C4784" s="972"/>
      <c r="D4784" s="789"/>
      <c r="E4784" s="789"/>
      <c r="F4784" s="789"/>
    </row>
    <row r="4785" spans="1:6">
      <c r="A4785" s="970"/>
      <c r="B4785" s="974"/>
      <c r="C4785" s="972"/>
      <c r="D4785" s="789"/>
      <c r="E4785" s="789"/>
      <c r="F4785" s="789"/>
    </row>
    <row r="4786" spans="1:6">
      <c r="A4786" s="970"/>
      <c r="B4786" s="974"/>
      <c r="C4786" s="972"/>
      <c r="D4786" s="789"/>
      <c r="E4786" s="789"/>
      <c r="F4786" s="789"/>
    </row>
    <row r="4787" spans="1:6">
      <c r="A4787" s="970"/>
      <c r="B4787" s="974"/>
      <c r="C4787" s="972"/>
      <c r="D4787" s="789"/>
      <c r="E4787" s="789"/>
      <c r="F4787" s="789"/>
    </row>
    <row r="4788" spans="1:6">
      <c r="A4788" s="970"/>
      <c r="B4788" s="974"/>
      <c r="C4788" s="972"/>
      <c r="D4788" s="789"/>
      <c r="E4788" s="789"/>
      <c r="F4788" s="789"/>
    </row>
    <row r="4789" spans="1:6">
      <c r="A4789" s="970"/>
      <c r="B4789" s="974"/>
      <c r="C4789" s="972"/>
      <c r="D4789" s="789"/>
      <c r="E4789" s="789"/>
      <c r="F4789" s="789"/>
    </row>
    <row r="4790" spans="1:6">
      <c r="A4790" s="970"/>
      <c r="B4790" s="974"/>
      <c r="C4790" s="972"/>
      <c r="D4790" s="789"/>
      <c r="E4790" s="789"/>
      <c r="F4790" s="789"/>
    </row>
    <row r="4791" spans="1:6">
      <c r="A4791" s="970"/>
      <c r="B4791" s="974"/>
      <c r="C4791" s="972"/>
      <c r="D4791" s="789"/>
      <c r="E4791" s="789"/>
      <c r="F4791" s="789"/>
    </row>
    <row r="4792" spans="1:6">
      <c r="A4792" s="970"/>
      <c r="B4792" s="974"/>
      <c r="C4792" s="972"/>
      <c r="D4792" s="789"/>
      <c r="E4792" s="789"/>
      <c r="F4792" s="789"/>
    </row>
    <row r="4793" spans="1:6">
      <c r="A4793" s="970"/>
      <c r="B4793" s="974"/>
      <c r="C4793" s="972"/>
      <c r="D4793" s="789"/>
      <c r="E4793" s="789"/>
      <c r="F4793" s="789"/>
    </row>
    <row r="4794" spans="1:6">
      <c r="A4794" s="970"/>
      <c r="B4794" s="974"/>
      <c r="C4794" s="972"/>
      <c r="D4794" s="789"/>
      <c r="E4794" s="789"/>
      <c r="F4794" s="789"/>
    </row>
    <row r="4795" spans="1:6">
      <c r="A4795" s="970"/>
      <c r="B4795" s="974"/>
      <c r="C4795" s="972"/>
      <c r="D4795" s="789"/>
      <c r="E4795" s="789"/>
      <c r="F4795" s="789"/>
    </row>
    <row r="4796" spans="1:6">
      <c r="A4796" s="970"/>
      <c r="B4796" s="974"/>
      <c r="C4796" s="972"/>
      <c r="D4796" s="789"/>
      <c r="E4796" s="789"/>
      <c r="F4796" s="789"/>
    </row>
    <row r="4797" spans="1:6">
      <c r="A4797" s="970"/>
      <c r="B4797" s="974"/>
      <c r="C4797" s="972"/>
      <c r="D4797" s="789"/>
      <c r="E4797" s="789"/>
      <c r="F4797" s="789"/>
    </row>
    <row r="4798" spans="1:6">
      <c r="A4798" s="970"/>
      <c r="B4798" s="974"/>
      <c r="C4798" s="972"/>
      <c r="D4798" s="789"/>
      <c r="E4798" s="789"/>
      <c r="F4798" s="789"/>
    </row>
    <row r="4799" spans="1:6">
      <c r="A4799" s="970"/>
      <c r="B4799" s="974"/>
      <c r="C4799" s="972"/>
      <c r="D4799" s="789"/>
      <c r="E4799" s="789"/>
      <c r="F4799" s="789"/>
    </row>
    <row r="4800" spans="1:6">
      <c r="A4800" s="970"/>
      <c r="B4800" s="974"/>
      <c r="C4800" s="972"/>
      <c r="D4800" s="789"/>
      <c r="E4800" s="789"/>
      <c r="F4800" s="789"/>
    </row>
    <row r="4801" spans="1:6">
      <c r="A4801" s="970"/>
      <c r="B4801" s="974"/>
      <c r="C4801" s="972"/>
      <c r="D4801" s="789"/>
      <c r="E4801" s="789"/>
      <c r="F4801" s="789"/>
    </row>
    <row r="4802" spans="1:6">
      <c r="A4802" s="970"/>
      <c r="B4802" s="974"/>
      <c r="C4802" s="972"/>
      <c r="D4802" s="789"/>
      <c r="E4802" s="789"/>
      <c r="F4802" s="789"/>
    </row>
    <row r="4803" spans="1:6">
      <c r="A4803" s="970"/>
      <c r="B4803" s="974"/>
      <c r="C4803" s="972"/>
      <c r="D4803" s="789"/>
      <c r="E4803" s="789"/>
      <c r="F4803" s="789"/>
    </row>
    <row r="4804" spans="1:6">
      <c r="A4804" s="970"/>
      <c r="B4804" s="974"/>
      <c r="C4804" s="972"/>
      <c r="D4804" s="789"/>
      <c r="E4804" s="789"/>
      <c r="F4804" s="789"/>
    </row>
    <row r="4805" spans="1:6">
      <c r="A4805" s="970"/>
      <c r="B4805" s="974"/>
      <c r="C4805" s="972"/>
      <c r="D4805" s="789"/>
      <c r="E4805" s="789"/>
      <c r="F4805" s="789"/>
    </row>
    <row r="4806" spans="1:6">
      <c r="A4806" s="970"/>
      <c r="B4806" s="974"/>
      <c r="C4806" s="972"/>
      <c r="D4806" s="789"/>
      <c r="E4806" s="789"/>
      <c r="F4806" s="789"/>
    </row>
    <row r="4807" spans="1:6">
      <c r="A4807" s="970"/>
      <c r="B4807" s="974"/>
      <c r="C4807" s="972"/>
      <c r="D4807" s="789"/>
      <c r="E4807" s="789"/>
      <c r="F4807" s="789"/>
    </row>
    <row r="4808" spans="1:6">
      <c r="A4808" s="970"/>
      <c r="B4808" s="974"/>
      <c r="C4808" s="972"/>
      <c r="D4808" s="789"/>
      <c r="E4808" s="789"/>
      <c r="F4808" s="789"/>
    </row>
    <row r="4809" spans="1:6">
      <c r="A4809" s="970"/>
      <c r="B4809" s="974"/>
      <c r="C4809" s="972"/>
      <c r="D4809" s="789"/>
      <c r="E4809" s="789"/>
      <c r="F4809" s="789"/>
    </row>
    <row r="4810" spans="1:6">
      <c r="A4810" s="970"/>
      <c r="B4810" s="974"/>
      <c r="C4810" s="972"/>
      <c r="D4810" s="789"/>
      <c r="E4810" s="789"/>
      <c r="F4810" s="789"/>
    </row>
    <row r="4811" spans="1:6">
      <c r="A4811" s="970"/>
      <c r="B4811" s="974"/>
      <c r="C4811" s="972"/>
      <c r="D4811" s="789"/>
      <c r="E4811" s="789"/>
      <c r="F4811" s="789"/>
    </row>
    <row r="4812" spans="1:6">
      <c r="A4812" s="970"/>
      <c r="B4812" s="974"/>
      <c r="C4812" s="972"/>
      <c r="D4812" s="789"/>
      <c r="E4812" s="789"/>
      <c r="F4812" s="789"/>
    </row>
    <row r="4813" spans="1:6">
      <c r="A4813" s="970"/>
      <c r="B4813" s="974"/>
      <c r="C4813" s="972"/>
      <c r="D4813" s="789"/>
      <c r="E4813" s="789"/>
      <c r="F4813" s="789"/>
    </row>
    <row r="4814" spans="1:6">
      <c r="A4814" s="970"/>
      <c r="B4814" s="974"/>
      <c r="C4814" s="972"/>
      <c r="D4814" s="789"/>
      <c r="E4814" s="789"/>
      <c r="F4814" s="789"/>
    </row>
    <row r="4815" spans="1:6">
      <c r="A4815" s="970"/>
      <c r="B4815" s="974"/>
      <c r="C4815" s="972"/>
      <c r="D4815" s="789"/>
      <c r="E4815" s="789"/>
      <c r="F4815" s="789"/>
    </row>
    <row r="4816" spans="1:6">
      <c r="A4816" s="970"/>
      <c r="B4816" s="974"/>
      <c r="C4816" s="972"/>
      <c r="D4816" s="789"/>
      <c r="E4816" s="789"/>
      <c r="F4816" s="789"/>
    </row>
    <row r="4817" spans="1:6">
      <c r="A4817" s="970"/>
      <c r="B4817" s="974"/>
      <c r="C4817" s="972"/>
      <c r="D4817" s="789"/>
      <c r="E4817" s="789"/>
      <c r="F4817" s="789"/>
    </row>
    <row r="4818" spans="1:6">
      <c r="A4818" s="970"/>
      <c r="B4818" s="974"/>
      <c r="C4818" s="972"/>
      <c r="D4818" s="789"/>
      <c r="E4818" s="789"/>
      <c r="F4818" s="789"/>
    </row>
    <row r="4819" spans="1:6">
      <c r="A4819" s="970"/>
      <c r="B4819" s="974"/>
      <c r="C4819" s="972"/>
      <c r="D4819" s="789"/>
      <c r="E4819" s="789"/>
      <c r="F4819" s="789"/>
    </row>
    <row r="4820" spans="1:6">
      <c r="A4820" s="970"/>
      <c r="B4820" s="974"/>
      <c r="C4820" s="972"/>
      <c r="D4820" s="789"/>
      <c r="E4820" s="789"/>
      <c r="F4820" s="789"/>
    </row>
    <row r="4821" spans="1:6">
      <c r="A4821" s="970"/>
      <c r="B4821" s="974"/>
      <c r="C4821" s="972"/>
      <c r="D4821" s="789"/>
      <c r="E4821" s="789"/>
      <c r="F4821" s="789"/>
    </row>
    <row r="4822" spans="1:6">
      <c r="A4822" s="970"/>
      <c r="B4822" s="974"/>
      <c r="C4822" s="972"/>
      <c r="D4822" s="789"/>
      <c r="E4822" s="789"/>
      <c r="F4822" s="789"/>
    </row>
    <row r="4823" spans="1:6">
      <c r="A4823" s="970"/>
      <c r="B4823" s="974"/>
      <c r="C4823" s="972"/>
      <c r="D4823" s="789"/>
      <c r="E4823" s="789"/>
      <c r="F4823" s="789"/>
    </row>
    <row r="4824" spans="1:6">
      <c r="A4824" s="970"/>
      <c r="B4824" s="974"/>
      <c r="C4824" s="972"/>
      <c r="D4824" s="789"/>
      <c r="E4824" s="789"/>
      <c r="F4824" s="789"/>
    </row>
    <row r="4825" spans="1:6">
      <c r="A4825" s="970"/>
      <c r="B4825" s="974"/>
      <c r="C4825" s="972"/>
      <c r="D4825" s="789"/>
      <c r="E4825" s="789"/>
      <c r="F4825" s="789"/>
    </row>
    <row r="4826" spans="1:6">
      <c r="A4826" s="970"/>
      <c r="B4826" s="974"/>
      <c r="C4826" s="972"/>
      <c r="D4826" s="789"/>
      <c r="E4826" s="789"/>
      <c r="F4826" s="789"/>
    </row>
    <row r="4827" spans="1:6">
      <c r="A4827" s="970"/>
      <c r="B4827" s="974"/>
      <c r="C4827" s="972"/>
      <c r="D4827" s="789"/>
      <c r="E4827" s="789"/>
      <c r="F4827" s="789"/>
    </row>
    <row r="4828" spans="1:6">
      <c r="A4828" s="970"/>
      <c r="B4828" s="974"/>
      <c r="C4828" s="972"/>
      <c r="D4828" s="789"/>
      <c r="E4828" s="789"/>
      <c r="F4828" s="789"/>
    </row>
    <row r="4829" spans="1:6">
      <c r="A4829" s="970"/>
      <c r="B4829" s="974"/>
      <c r="C4829" s="972"/>
      <c r="D4829" s="789"/>
      <c r="E4829" s="789"/>
      <c r="F4829" s="789"/>
    </row>
    <row r="4830" spans="1:6">
      <c r="A4830" s="970"/>
      <c r="B4830" s="974"/>
      <c r="C4830" s="972"/>
      <c r="D4830" s="789"/>
      <c r="E4830" s="789"/>
      <c r="F4830" s="789"/>
    </row>
    <row r="4831" spans="1:6">
      <c r="A4831" s="970"/>
      <c r="B4831" s="974"/>
      <c r="C4831" s="972"/>
      <c r="D4831" s="789"/>
      <c r="E4831" s="789"/>
      <c r="F4831" s="789"/>
    </row>
    <row r="4832" spans="1:6">
      <c r="A4832" s="970"/>
      <c r="B4832" s="974"/>
      <c r="C4832" s="972"/>
      <c r="D4832" s="789"/>
      <c r="E4832" s="789"/>
      <c r="F4832" s="789"/>
    </row>
    <row r="4833" spans="1:6">
      <c r="A4833" s="970"/>
      <c r="B4833" s="974"/>
      <c r="C4833" s="972"/>
      <c r="D4833" s="789"/>
      <c r="E4833" s="789"/>
      <c r="F4833" s="789"/>
    </row>
    <row r="4834" spans="1:6">
      <c r="A4834" s="970"/>
      <c r="B4834" s="974"/>
      <c r="C4834" s="972"/>
      <c r="D4834" s="789"/>
      <c r="E4834" s="789"/>
      <c r="F4834" s="789"/>
    </row>
    <row r="4835" spans="1:6">
      <c r="A4835" s="970"/>
      <c r="B4835" s="974"/>
      <c r="C4835" s="972"/>
      <c r="D4835" s="789"/>
      <c r="E4835" s="789"/>
      <c r="F4835" s="789"/>
    </row>
    <row r="4836" spans="1:6">
      <c r="A4836" s="970"/>
      <c r="B4836" s="974"/>
      <c r="C4836" s="972"/>
      <c r="D4836" s="789"/>
      <c r="E4836" s="789"/>
      <c r="F4836" s="789"/>
    </row>
    <row r="4837" spans="1:6">
      <c r="A4837" s="970"/>
      <c r="B4837" s="974"/>
      <c r="C4837" s="972"/>
      <c r="D4837" s="789"/>
      <c r="E4837" s="789"/>
      <c r="F4837" s="789"/>
    </row>
    <row r="4838" spans="1:6">
      <c r="A4838" s="970"/>
      <c r="B4838" s="974"/>
      <c r="C4838" s="972"/>
      <c r="D4838" s="789"/>
      <c r="E4838" s="789"/>
      <c r="F4838" s="789"/>
    </row>
    <row r="4839" spans="1:6">
      <c r="A4839" s="970"/>
      <c r="B4839" s="974"/>
      <c r="C4839" s="972"/>
      <c r="D4839" s="789"/>
      <c r="E4839" s="789"/>
      <c r="F4839" s="789"/>
    </row>
    <row r="4840" spans="1:6">
      <c r="A4840" s="970"/>
      <c r="B4840" s="974"/>
      <c r="C4840" s="972"/>
      <c r="D4840" s="789"/>
      <c r="E4840" s="789"/>
      <c r="F4840" s="789"/>
    </row>
    <row r="4841" spans="1:6">
      <c r="A4841" s="970"/>
      <c r="B4841" s="974"/>
      <c r="C4841" s="972"/>
      <c r="D4841" s="789"/>
      <c r="E4841" s="789"/>
      <c r="F4841" s="789"/>
    </row>
    <row r="4842" spans="1:6">
      <c r="A4842" s="970"/>
      <c r="B4842" s="974"/>
      <c r="C4842" s="972"/>
      <c r="D4842" s="789"/>
      <c r="E4842" s="789"/>
      <c r="F4842" s="789"/>
    </row>
    <row r="4843" spans="1:6">
      <c r="A4843" s="970"/>
      <c r="B4843" s="974"/>
      <c r="C4843" s="972"/>
      <c r="D4843" s="789"/>
      <c r="E4843" s="789"/>
      <c r="F4843" s="789"/>
    </row>
    <row r="4844" spans="1:6">
      <c r="A4844" s="970"/>
      <c r="B4844" s="974"/>
      <c r="C4844" s="972"/>
      <c r="D4844" s="789"/>
      <c r="E4844" s="789"/>
      <c r="F4844" s="789"/>
    </row>
    <row r="4845" spans="1:6">
      <c r="A4845" s="970"/>
      <c r="B4845" s="974"/>
      <c r="C4845" s="972"/>
      <c r="D4845" s="789"/>
      <c r="E4845" s="789"/>
      <c r="F4845" s="789"/>
    </row>
    <row r="4846" spans="1:6">
      <c r="A4846" s="970"/>
      <c r="B4846" s="974"/>
      <c r="C4846" s="972"/>
      <c r="D4846" s="789"/>
      <c r="E4846" s="789"/>
      <c r="F4846" s="789"/>
    </row>
    <row r="4847" spans="1:6">
      <c r="A4847" s="970"/>
      <c r="B4847" s="974"/>
      <c r="C4847" s="972"/>
      <c r="D4847" s="789"/>
      <c r="E4847" s="789"/>
      <c r="F4847" s="789"/>
    </row>
    <row r="4848" spans="1:6">
      <c r="A4848" s="970"/>
      <c r="B4848" s="974"/>
      <c r="C4848" s="972"/>
      <c r="D4848" s="789"/>
      <c r="E4848" s="789"/>
      <c r="F4848" s="789"/>
    </row>
    <row r="4849" spans="1:6">
      <c r="A4849" s="970"/>
      <c r="B4849" s="974"/>
      <c r="C4849" s="972"/>
      <c r="D4849" s="789"/>
      <c r="E4849" s="789"/>
      <c r="F4849" s="789"/>
    </row>
    <row r="4850" spans="1:6">
      <c r="A4850" s="970"/>
      <c r="B4850" s="974"/>
      <c r="C4850" s="972"/>
      <c r="D4850" s="789"/>
      <c r="E4850" s="789"/>
      <c r="F4850" s="789"/>
    </row>
    <row r="4851" spans="1:6">
      <c r="A4851" s="970"/>
      <c r="B4851" s="974"/>
      <c r="C4851" s="972"/>
      <c r="D4851" s="789"/>
      <c r="E4851" s="789"/>
      <c r="F4851" s="789"/>
    </row>
    <row r="4852" spans="1:6">
      <c r="A4852" s="970"/>
      <c r="B4852" s="974"/>
      <c r="C4852" s="972"/>
      <c r="D4852" s="789"/>
      <c r="E4852" s="789"/>
      <c r="F4852" s="789"/>
    </row>
    <row r="4853" spans="1:6">
      <c r="A4853" s="970"/>
      <c r="B4853" s="974"/>
      <c r="C4853" s="972"/>
      <c r="D4853" s="789"/>
      <c r="E4853" s="789"/>
      <c r="F4853" s="789"/>
    </row>
    <row r="4854" spans="1:6">
      <c r="A4854" s="970"/>
      <c r="B4854" s="974"/>
      <c r="C4854" s="972"/>
      <c r="D4854" s="789"/>
      <c r="E4854" s="789"/>
      <c r="F4854" s="789"/>
    </row>
    <row r="4855" spans="1:6">
      <c r="A4855" s="970"/>
      <c r="B4855" s="974"/>
      <c r="C4855" s="972"/>
      <c r="D4855" s="789"/>
      <c r="E4855" s="789"/>
      <c r="F4855" s="789"/>
    </row>
    <row r="4856" spans="1:6">
      <c r="A4856" s="970"/>
      <c r="B4856" s="974"/>
      <c r="C4856" s="972"/>
      <c r="D4856" s="789"/>
      <c r="E4856" s="789"/>
      <c r="F4856" s="789"/>
    </row>
    <row r="4857" spans="1:6">
      <c r="A4857" s="970"/>
      <c r="B4857" s="974"/>
      <c r="C4857" s="972"/>
      <c r="D4857" s="789"/>
      <c r="E4857" s="789"/>
      <c r="F4857" s="789"/>
    </row>
    <row r="4858" spans="1:6">
      <c r="A4858" s="970"/>
      <c r="B4858" s="974"/>
      <c r="C4858" s="972"/>
      <c r="D4858" s="789"/>
      <c r="E4858" s="789"/>
      <c r="F4858" s="789"/>
    </row>
    <row r="4859" spans="1:6">
      <c r="A4859" s="970"/>
      <c r="B4859" s="974"/>
      <c r="C4859" s="972"/>
      <c r="D4859" s="789"/>
      <c r="E4859" s="789"/>
      <c r="F4859" s="789"/>
    </row>
    <row r="4860" spans="1:6">
      <c r="A4860" s="970"/>
      <c r="B4860" s="974"/>
      <c r="C4860" s="972"/>
      <c r="D4860" s="789"/>
      <c r="E4860" s="789"/>
      <c r="F4860" s="789"/>
    </row>
    <row r="4861" spans="1:6">
      <c r="A4861" s="970"/>
      <c r="B4861" s="974"/>
      <c r="C4861" s="972"/>
      <c r="D4861" s="789"/>
      <c r="E4861" s="789"/>
      <c r="F4861" s="789"/>
    </row>
    <row r="4862" spans="1:6">
      <c r="A4862" s="970"/>
      <c r="B4862" s="974"/>
      <c r="C4862" s="972"/>
      <c r="D4862" s="789"/>
      <c r="E4862" s="789"/>
      <c r="F4862" s="789"/>
    </row>
    <row r="4863" spans="1:6">
      <c r="A4863" s="970"/>
      <c r="B4863" s="974"/>
      <c r="C4863" s="972"/>
      <c r="D4863" s="789"/>
      <c r="E4863" s="789"/>
      <c r="F4863" s="789"/>
    </row>
    <row r="4864" spans="1:6">
      <c r="A4864" s="970"/>
      <c r="B4864" s="974"/>
      <c r="C4864" s="972"/>
      <c r="D4864" s="789"/>
      <c r="E4864" s="789"/>
      <c r="F4864" s="789"/>
    </row>
    <row r="4865" spans="1:6">
      <c r="A4865" s="970"/>
      <c r="B4865" s="974"/>
      <c r="C4865" s="972"/>
      <c r="D4865" s="789"/>
      <c r="E4865" s="789"/>
      <c r="F4865" s="789"/>
    </row>
    <row r="4866" spans="1:6">
      <c r="A4866" s="970"/>
      <c r="B4866" s="974"/>
      <c r="C4866" s="972"/>
      <c r="D4866" s="789"/>
      <c r="E4866" s="789"/>
      <c r="F4866" s="789"/>
    </row>
    <row r="4867" spans="1:6">
      <c r="A4867" s="970"/>
      <c r="B4867" s="974"/>
      <c r="C4867" s="972"/>
      <c r="D4867" s="789"/>
      <c r="E4867" s="789"/>
      <c r="F4867" s="789"/>
    </row>
    <row r="4868" spans="1:6">
      <c r="A4868" s="970"/>
      <c r="B4868" s="974"/>
      <c r="C4868" s="972"/>
      <c r="D4868" s="789"/>
      <c r="E4868" s="789"/>
      <c r="F4868" s="789"/>
    </row>
    <row r="4869" spans="1:6">
      <c r="A4869" s="970"/>
      <c r="B4869" s="974"/>
      <c r="C4869" s="972"/>
      <c r="D4869" s="789"/>
      <c r="E4869" s="789"/>
      <c r="F4869" s="789"/>
    </row>
    <row r="4870" spans="1:6">
      <c r="A4870" s="970"/>
      <c r="B4870" s="974"/>
      <c r="C4870" s="972"/>
      <c r="D4870" s="789"/>
      <c r="E4870" s="789"/>
      <c r="F4870" s="789"/>
    </row>
    <row r="4871" spans="1:6">
      <c r="A4871" s="970"/>
      <c r="B4871" s="974"/>
      <c r="C4871" s="972"/>
      <c r="D4871" s="789"/>
      <c r="E4871" s="789"/>
      <c r="F4871" s="789"/>
    </row>
    <row r="4872" spans="1:6">
      <c r="A4872" s="970"/>
      <c r="B4872" s="974"/>
      <c r="C4872" s="972"/>
      <c r="D4872" s="789"/>
      <c r="E4872" s="789"/>
      <c r="F4872" s="789"/>
    </row>
    <row r="4873" spans="1:6">
      <c r="A4873" s="970"/>
      <c r="B4873" s="974"/>
      <c r="C4873" s="972"/>
      <c r="D4873" s="789"/>
      <c r="E4873" s="789"/>
      <c r="F4873" s="789"/>
    </row>
    <row r="4874" spans="1:6">
      <c r="A4874" s="970"/>
      <c r="B4874" s="974"/>
      <c r="C4874" s="972"/>
      <c r="D4874" s="789"/>
      <c r="E4874" s="789"/>
      <c r="F4874" s="789"/>
    </row>
    <row r="4875" spans="1:6">
      <c r="A4875" s="970"/>
      <c r="B4875" s="974"/>
      <c r="C4875" s="972"/>
      <c r="D4875" s="789"/>
      <c r="E4875" s="789"/>
      <c r="F4875" s="789"/>
    </row>
    <row r="4876" spans="1:6">
      <c r="A4876" s="970"/>
      <c r="B4876" s="974"/>
      <c r="C4876" s="972"/>
      <c r="D4876" s="789"/>
      <c r="E4876" s="789"/>
      <c r="F4876" s="789"/>
    </row>
    <row r="4877" spans="1:6">
      <c r="A4877" s="970"/>
      <c r="B4877" s="974"/>
      <c r="C4877" s="972"/>
      <c r="D4877" s="789"/>
      <c r="E4877" s="789"/>
      <c r="F4877" s="789"/>
    </row>
    <row r="4878" spans="1:6">
      <c r="A4878" s="970"/>
      <c r="B4878" s="974"/>
      <c r="C4878" s="972"/>
      <c r="D4878" s="789"/>
      <c r="E4878" s="789"/>
      <c r="F4878" s="789"/>
    </row>
    <row r="4879" spans="1:6">
      <c r="A4879" s="970"/>
      <c r="B4879" s="974"/>
      <c r="C4879" s="972"/>
      <c r="D4879" s="789"/>
      <c r="E4879" s="789"/>
      <c r="F4879" s="789"/>
    </row>
    <row r="4880" spans="1:6">
      <c r="A4880" s="970"/>
      <c r="B4880" s="974"/>
      <c r="C4880" s="972"/>
      <c r="D4880" s="789"/>
      <c r="E4880" s="789"/>
      <c r="F4880" s="789"/>
    </row>
    <row r="4881" spans="1:6">
      <c r="A4881" s="970"/>
      <c r="B4881" s="974"/>
      <c r="C4881" s="972"/>
      <c r="D4881" s="789"/>
      <c r="E4881" s="789"/>
      <c r="F4881" s="789"/>
    </row>
    <row r="4882" spans="1:6">
      <c r="A4882" s="970"/>
      <c r="B4882" s="974"/>
      <c r="C4882" s="972"/>
      <c r="D4882" s="789"/>
      <c r="E4882" s="789"/>
      <c r="F4882" s="789"/>
    </row>
    <row r="4883" spans="1:6">
      <c r="A4883" s="970"/>
      <c r="B4883" s="974"/>
      <c r="C4883" s="972"/>
      <c r="D4883" s="789"/>
      <c r="E4883" s="789"/>
      <c r="F4883" s="789"/>
    </row>
    <row r="4884" spans="1:6">
      <c r="A4884" s="970"/>
      <c r="B4884" s="974"/>
      <c r="C4884" s="972"/>
      <c r="D4884" s="789"/>
      <c r="E4884" s="789"/>
      <c r="F4884" s="789"/>
    </row>
    <row r="4885" spans="1:6">
      <c r="A4885" s="970"/>
      <c r="B4885" s="974"/>
      <c r="C4885" s="972"/>
      <c r="D4885" s="789"/>
      <c r="E4885" s="789"/>
      <c r="F4885" s="789"/>
    </row>
    <row r="4886" spans="1:6">
      <c r="A4886" s="970"/>
      <c r="B4886" s="974"/>
      <c r="C4886" s="972"/>
      <c r="D4886" s="789"/>
      <c r="E4886" s="789"/>
      <c r="F4886" s="789"/>
    </row>
    <row r="4887" spans="1:6">
      <c r="A4887" s="970"/>
      <c r="B4887" s="974"/>
      <c r="C4887" s="972"/>
      <c r="D4887" s="789"/>
      <c r="E4887" s="789"/>
      <c r="F4887" s="789"/>
    </row>
    <row r="4888" spans="1:6">
      <c r="A4888" s="970"/>
      <c r="B4888" s="974"/>
      <c r="C4888" s="972"/>
      <c r="D4888" s="789"/>
      <c r="E4888" s="789"/>
      <c r="F4888" s="789"/>
    </row>
    <row r="4889" spans="1:6">
      <c r="A4889" s="970"/>
      <c r="B4889" s="974"/>
      <c r="C4889" s="972"/>
      <c r="D4889" s="789"/>
      <c r="E4889" s="789"/>
      <c r="F4889" s="789"/>
    </row>
    <row r="4890" spans="1:6">
      <c r="A4890" s="970"/>
      <c r="B4890" s="974"/>
      <c r="C4890" s="972"/>
      <c r="D4890" s="789"/>
      <c r="E4890" s="789"/>
      <c r="F4890" s="789"/>
    </row>
    <row r="4891" spans="1:6">
      <c r="A4891" s="970"/>
      <c r="B4891" s="974"/>
      <c r="C4891" s="972"/>
      <c r="D4891" s="789"/>
      <c r="E4891" s="789"/>
      <c r="F4891" s="789"/>
    </row>
    <row r="4892" spans="1:6">
      <c r="A4892" s="970"/>
      <c r="B4892" s="974"/>
      <c r="C4892" s="972"/>
      <c r="D4892" s="789"/>
      <c r="E4892" s="789"/>
      <c r="F4892" s="789"/>
    </row>
    <row r="4893" spans="1:6">
      <c r="A4893" s="970"/>
      <c r="B4893" s="974"/>
      <c r="C4893" s="972"/>
      <c r="D4893" s="789"/>
      <c r="E4893" s="789"/>
      <c r="F4893" s="789"/>
    </row>
    <row r="4894" spans="1:6">
      <c r="A4894" s="970"/>
      <c r="B4894" s="974"/>
      <c r="C4894" s="972"/>
      <c r="D4894" s="789"/>
      <c r="E4894" s="789"/>
      <c r="F4894" s="789"/>
    </row>
    <row r="4895" spans="1:6">
      <c r="A4895" s="970"/>
      <c r="B4895" s="974"/>
      <c r="C4895" s="972"/>
      <c r="D4895" s="789"/>
      <c r="E4895" s="789"/>
      <c r="F4895" s="789"/>
    </row>
    <row r="4896" spans="1:6">
      <c r="A4896" s="970"/>
      <c r="B4896" s="974"/>
      <c r="C4896" s="972"/>
      <c r="D4896" s="789"/>
      <c r="E4896" s="789"/>
      <c r="F4896" s="789"/>
    </row>
    <row r="4897" spans="1:6">
      <c r="A4897" s="970"/>
      <c r="B4897" s="974"/>
      <c r="C4897" s="972"/>
      <c r="D4897" s="789"/>
      <c r="E4897" s="789"/>
      <c r="F4897" s="789"/>
    </row>
    <row r="4898" spans="1:6">
      <c r="A4898" s="970"/>
      <c r="B4898" s="974"/>
      <c r="C4898" s="972"/>
      <c r="D4898" s="789"/>
      <c r="E4898" s="789"/>
      <c r="F4898" s="789"/>
    </row>
    <row r="4899" spans="1:6">
      <c r="A4899" s="970"/>
      <c r="B4899" s="974"/>
      <c r="C4899" s="972"/>
      <c r="D4899" s="789"/>
      <c r="E4899" s="789"/>
      <c r="F4899" s="789"/>
    </row>
    <row r="4900" spans="1:6">
      <c r="A4900" s="970"/>
      <c r="B4900" s="974"/>
      <c r="C4900" s="972"/>
      <c r="D4900" s="789"/>
      <c r="E4900" s="789"/>
      <c r="F4900" s="789"/>
    </row>
    <row r="4901" spans="1:6">
      <c r="A4901" s="970"/>
      <c r="B4901" s="974"/>
      <c r="C4901" s="972"/>
      <c r="D4901" s="789"/>
      <c r="E4901" s="789"/>
      <c r="F4901" s="789"/>
    </row>
    <row r="4902" spans="1:6">
      <c r="A4902" s="970"/>
      <c r="B4902" s="974"/>
      <c r="C4902" s="972"/>
      <c r="D4902" s="789"/>
      <c r="E4902" s="789"/>
      <c r="F4902" s="789"/>
    </row>
    <row r="4903" spans="1:6">
      <c r="A4903" s="970"/>
      <c r="B4903" s="974"/>
      <c r="C4903" s="972"/>
      <c r="D4903" s="789"/>
      <c r="E4903" s="789"/>
      <c r="F4903" s="789"/>
    </row>
    <row r="4904" spans="1:6">
      <c r="A4904" s="970"/>
      <c r="B4904" s="974"/>
      <c r="C4904" s="972"/>
      <c r="D4904" s="789"/>
      <c r="E4904" s="789"/>
      <c r="F4904" s="789"/>
    </row>
    <row r="4905" spans="1:6">
      <c r="A4905" s="970"/>
      <c r="B4905" s="974"/>
      <c r="C4905" s="972"/>
      <c r="D4905" s="789"/>
      <c r="E4905" s="789"/>
      <c r="F4905" s="789"/>
    </row>
    <row r="4906" spans="1:6">
      <c r="A4906" s="970"/>
      <c r="B4906" s="974"/>
      <c r="C4906" s="972"/>
      <c r="D4906" s="789"/>
      <c r="E4906" s="789"/>
      <c r="F4906" s="789"/>
    </row>
    <row r="4907" spans="1:6">
      <c r="A4907" s="970"/>
      <c r="B4907" s="974"/>
      <c r="C4907" s="972"/>
      <c r="D4907" s="789"/>
      <c r="E4907" s="789"/>
      <c r="F4907" s="789"/>
    </row>
    <row r="4908" spans="1:6">
      <c r="A4908" s="970"/>
      <c r="B4908" s="974"/>
      <c r="C4908" s="972"/>
      <c r="D4908" s="789"/>
      <c r="E4908" s="789"/>
      <c r="F4908" s="789"/>
    </row>
    <row r="4909" spans="1:6">
      <c r="A4909" s="970"/>
      <c r="B4909" s="974"/>
      <c r="C4909" s="972"/>
      <c r="D4909" s="789"/>
      <c r="E4909" s="789"/>
      <c r="F4909" s="789"/>
    </row>
    <row r="4910" spans="1:6">
      <c r="A4910" s="970"/>
      <c r="B4910" s="974"/>
      <c r="C4910" s="972"/>
      <c r="D4910" s="789"/>
      <c r="E4910" s="789"/>
      <c r="F4910" s="789"/>
    </row>
    <row r="4911" spans="1:6">
      <c r="A4911" s="970"/>
      <c r="B4911" s="974"/>
      <c r="C4911" s="972"/>
      <c r="D4911" s="789"/>
      <c r="E4911" s="789"/>
      <c r="F4911" s="789"/>
    </row>
    <row r="4912" spans="1:6">
      <c r="A4912" s="970"/>
      <c r="B4912" s="974"/>
      <c r="C4912" s="972"/>
      <c r="D4912" s="789"/>
      <c r="E4912" s="789"/>
      <c r="F4912" s="789"/>
    </row>
    <row r="4913" spans="1:6">
      <c r="A4913" s="970"/>
      <c r="B4913" s="974"/>
      <c r="C4913" s="972"/>
      <c r="D4913" s="789"/>
      <c r="E4913" s="789"/>
      <c r="F4913" s="789"/>
    </row>
    <row r="4914" spans="1:6">
      <c r="A4914" s="970"/>
      <c r="B4914" s="974"/>
      <c r="C4914" s="972"/>
      <c r="D4914" s="789"/>
      <c r="E4914" s="789"/>
      <c r="F4914" s="789"/>
    </row>
    <row r="4915" spans="1:6">
      <c r="A4915" s="970"/>
      <c r="B4915" s="974"/>
      <c r="C4915" s="972"/>
      <c r="D4915" s="789"/>
      <c r="E4915" s="789"/>
      <c r="F4915" s="789"/>
    </row>
    <row r="4916" spans="1:6">
      <c r="A4916" s="970"/>
      <c r="B4916" s="974"/>
      <c r="C4916" s="972"/>
      <c r="D4916" s="789"/>
      <c r="E4916" s="789"/>
      <c r="F4916" s="789"/>
    </row>
    <row r="4917" spans="1:6">
      <c r="A4917" s="970"/>
      <c r="B4917" s="974"/>
      <c r="C4917" s="972"/>
      <c r="D4917" s="789"/>
      <c r="E4917" s="789"/>
      <c r="F4917" s="789"/>
    </row>
    <row r="4918" spans="1:6">
      <c r="A4918" s="970"/>
      <c r="B4918" s="974"/>
      <c r="C4918" s="972"/>
      <c r="D4918" s="789"/>
      <c r="E4918" s="789"/>
      <c r="F4918" s="789"/>
    </row>
    <row r="4919" spans="1:6">
      <c r="A4919" s="970"/>
      <c r="B4919" s="974"/>
      <c r="C4919" s="972"/>
      <c r="D4919" s="789"/>
      <c r="E4919" s="789"/>
      <c r="F4919" s="789"/>
    </row>
    <row r="4920" spans="1:6">
      <c r="A4920" s="970"/>
      <c r="B4920" s="974"/>
      <c r="C4920" s="972"/>
      <c r="D4920" s="789"/>
      <c r="E4920" s="789"/>
      <c r="F4920" s="789"/>
    </row>
    <row r="4921" spans="1:6">
      <c r="A4921" s="970"/>
      <c r="B4921" s="974"/>
      <c r="C4921" s="972"/>
      <c r="D4921" s="789"/>
      <c r="E4921" s="789"/>
      <c r="F4921" s="789"/>
    </row>
    <row r="4922" spans="1:6">
      <c r="A4922" s="970"/>
      <c r="B4922" s="974"/>
      <c r="C4922" s="972"/>
      <c r="D4922" s="789"/>
      <c r="E4922" s="789"/>
      <c r="F4922" s="789"/>
    </row>
    <row r="4923" spans="1:6">
      <c r="A4923" s="970"/>
      <c r="B4923" s="974"/>
      <c r="C4923" s="972"/>
      <c r="D4923" s="789"/>
      <c r="E4923" s="789"/>
      <c r="F4923" s="789"/>
    </row>
    <row r="4924" spans="1:6">
      <c r="A4924" s="970"/>
      <c r="B4924" s="974"/>
      <c r="C4924" s="972"/>
      <c r="D4924" s="789"/>
      <c r="E4924" s="789"/>
      <c r="F4924" s="789"/>
    </row>
    <row r="4925" spans="1:6">
      <c r="A4925" s="970"/>
      <c r="B4925" s="974"/>
      <c r="C4925" s="972"/>
      <c r="D4925" s="789"/>
      <c r="E4925" s="789"/>
      <c r="F4925" s="789"/>
    </row>
    <row r="4926" spans="1:6">
      <c r="A4926" s="970"/>
      <c r="B4926" s="974"/>
      <c r="C4926" s="972"/>
      <c r="D4926" s="789"/>
      <c r="E4926" s="789"/>
      <c r="F4926" s="789"/>
    </row>
    <row r="4927" spans="1:6">
      <c r="A4927" s="970"/>
      <c r="B4927" s="974"/>
      <c r="C4927" s="972"/>
      <c r="D4927" s="789"/>
      <c r="E4927" s="789"/>
      <c r="F4927" s="789"/>
    </row>
    <row r="4928" spans="1:6">
      <c r="A4928" s="970"/>
      <c r="B4928" s="974"/>
      <c r="C4928" s="972"/>
      <c r="D4928" s="789"/>
      <c r="E4928" s="789"/>
      <c r="F4928" s="789"/>
    </row>
    <row r="4929" spans="1:6">
      <c r="A4929" s="970"/>
      <c r="B4929" s="974"/>
      <c r="C4929" s="972"/>
      <c r="D4929" s="789"/>
      <c r="E4929" s="789"/>
      <c r="F4929" s="789"/>
    </row>
    <row r="4930" spans="1:6">
      <c r="A4930" s="970"/>
      <c r="B4930" s="974"/>
      <c r="C4930" s="972"/>
      <c r="D4930" s="789"/>
      <c r="E4930" s="789"/>
      <c r="F4930" s="789"/>
    </row>
    <row r="4931" spans="1:6">
      <c r="A4931" s="970"/>
      <c r="B4931" s="974"/>
      <c r="C4931" s="972"/>
      <c r="D4931" s="789"/>
      <c r="E4931" s="789"/>
      <c r="F4931" s="789"/>
    </row>
    <row r="4932" spans="1:6">
      <c r="A4932" s="970"/>
      <c r="B4932" s="974"/>
      <c r="C4932" s="972"/>
      <c r="D4932" s="789"/>
      <c r="E4932" s="789"/>
      <c r="F4932" s="789"/>
    </row>
    <row r="4933" spans="1:6">
      <c r="A4933" s="970"/>
      <c r="B4933" s="974"/>
      <c r="C4933" s="972"/>
      <c r="D4933" s="789"/>
      <c r="E4933" s="789"/>
      <c r="F4933" s="789"/>
    </row>
    <row r="4934" spans="1:6">
      <c r="A4934" s="970"/>
      <c r="B4934" s="974"/>
      <c r="C4934" s="972"/>
      <c r="D4934" s="789"/>
      <c r="E4934" s="789"/>
      <c r="F4934" s="789"/>
    </row>
    <row r="4935" spans="1:6">
      <c r="A4935" s="970"/>
      <c r="B4935" s="974"/>
      <c r="C4935" s="972"/>
      <c r="D4935" s="789"/>
      <c r="E4935" s="789"/>
      <c r="F4935" s="789"/>
    </row>
    <row r="4936" spans="1:6">
      <c r="A4936" s="970"/>
      <c r="B4936" s="974"/>
      <c r="C4936" s="972"/>
      <c r="D4936" s="789"/>
      <c r="E4936" s="789"/>
      <c r="F4936" s="789"/>
    </row>
    <row r="4937" spans="1:6">
      <c r="A4937" s="970"/>
      <c r="B4937" s="974"/>
      <c r="C4937" s="972"/>
      <c r="D4937" s="789"/>
      <c r="E4937" s="789"/>
      <c r="F4937" s="789"/>
    </row>
    <row r="4938" spans="1:6">
      <c r="A4938" s="970"/>
      <c r="B4938" s="974"/>
      <c r="C4938" s="972"/>
      <c r="D4938" s="789"/>
      <c r="E4938" s="789"/>
      <c r="F4938" s="789"/>
    </row>
    <row r="4939" spans="1:6">
      <c r="A4939" s="970"/>
      <c r="B4939" s="974"/>
      <c r="C4939" s="972"/>
      <c r="D4939" s="789"/>
      <c r="E4939" s="789"/>
      <c r="F4939" s="789"/>
    </row>
    <row r="4940" spans="1:6">
      <c r="A4940" s="970"/>
      <c r="B4940" s="974"/>
      <c r="C4940" s="972"/>
      <c r="D4940" s="789"/>
      <c r="E4940" s="789"/>
      <c r="F4940" s="789"/>
    </row>
    <row r="4941" spans="1:6">
      <c r="A4941" s="970"/>
      <c r="B4941" s="974"/>
      <c r="C4941" s="972"/>
      <c r="D4941" s="789"/>
      <c r="E4941" s="789"/>
      <c r="F4941" s="789"/>
    </row>
    <row r="4942" spans="1:6">
      <c r="A4942" s="970"/>
      <c r="B4942" s="974"/>
      <c r="C4942" s="972"/>
      <c r="D4942" s="789"/>
      <c r="E4942" s="789"/>
      <c r="F4942" s="789"/>
    </row>
    <row r="4943" spans="1:6">
      <c r="A4943" s="970"/>
      <c r="B4943" s="974"/>
      <c r="C4943" s="972"/>
      <c r="D4943" s="789"/>
      <c r="E4943" s="789"/>
      <c r="F4943" s="789"/>
    </row>
    <row r="4944" spans="1:6">
      <c r="A4944" s="970"/>
      <c r="B4944" s="974"/>
      <c r="C4944" s="972"/>
      <c r="D4944" s="789"/>
      <c r="E4944" s="789"/>
      <c r="F4944" s="789"/>
    </row>
    <row r="4945" spans="1:6">
      <c r="A4945" s="970"/>
      <c r="B4945" s="974"/>
      <c r="C4945" s="972"/>
      <c r="D4945" s="789"/>
      <c r="E4945" s="789"/>
      <c r="F4945" s="789"/>
    </row>
    <row r="4946" spans="1:6">
      <c r="A4946" s="970"/>
      <c r="B4946" s="974"/>
      <c r="C4946" s="972"/>
      <c r="D4946" s="789"/>
      <c r="E4946" s="789"/>
      <c r="F4946" s="789"/>
    </row>
    <row r="4947" spans="1:6">
      <c r="A4947" s="970"/>
      <c r="B4947" s="974"/>
      <c r="C4947" s="972"/>
      <c r="D4947" s="789"/>
      <c r="E4947" s="789"/>
      <c r="F4947" s="789"/>
    </row>
    <row r="4948" spans="1:6">
      <c r="A4948" s="970"/>
      <c r="B4948" s="974"/>
      <c r="C4948" s="972"/>
      <c r="D4948" s="789"/>
      <c r="E4948" s="789"/>
      <c r="F4948" s="789"/>
    </row>
    <row r="4949" spans="1:6">
      <c r="A4949" s="970"/>
      <c r="B4949" s="974"/>
      <c r="C4949" s="972"/>
      <c r="D4949" s="789"/>
      <c r="E4949" s="789"/>
      <c r="F4949" s="789"/>
    </row>
    <row r="4950" spans="1:6">
      <c r="A4950" s="970"/>
      <c r="B4950" s="974"/>
      <c r="C4950" s="972"/>
      <c r="D4950" s="789"/>
      <c r="E4950" s="789"/>
      <c r="F4950" s="789"/>
    </row>
    <row r="4951" spans="1:6">
      <c r="A4951" s="970"/>
      <c r="B4951" s="974"/>
      <c r="C4951" s="972"/>
      <c r="D4951" s="789"/>
      <c r="E4951" s="789"/>
      <c r="F4951" s="789"/>
    </row>
    <row r="4952" spans="1:6">
      <c r="A4952" s="970"/>
      <c r="B4952" s="974"/>
      <c r="C4952" s="972"/>
      <c r="D4952" s="789"/>
      <c r="E4952" s="789"/>
      <c r="F4952" s="789"/>
    </row>
    <row r="4953" spans="1:6">
      <c r="A4953" s="970"/>
      <c r="B4953" s="974"/>
      <c r="C4953" s="972"/>
      <c r="D4953" s="789"/>
      <c r="E4953" s="789"/>
      <c r="F4953" s="789"/>
    </row>
    <row r="4954" spans="1:6">
      <c r="A4954" s="970"/>
      <c r="B4954" s="974"/>
      <c r="C4954" s="972"/>
      <c r="D4954" s="789"/>
      <c r="E4954" s="789"/>
      <c r="F4954" s="789"/>
    </row>
    <row r="4955" spans="1:6">
      <c r="A4955" s="970"/>
      <c r="B4955" s="974"/>
      <c r="C4955" s="972"/>
      <c r="D4955" s="789"/>
      <c r="E4955" s="789"/>
      <c r="F4955" s="789"/>
    </row>
    <row r="4956" spans="1:6">
      <c r="A4956" s="970"/>
      <c r="B4956" s="974"/>
      <c r="C4956" s="972"/>
      <c r="D4956" s="789"/>
      <c r="E4956" s="789"/>
      <c r="F4956" s="789"/>
    </row>
    <row r="4957" spans="1:6">
      <c r="A4957" s="970"/>
      <c r="B4957" s="974"/>
      <c r="C4957" s="972"/>
      <c r="D4957" s="789"/>
      <c r="E4957" s="789"/>
      <c r="F4957" s="789"/>
    </row>
    <row r="4958" spans="1:6">
      <c r="A4958" s="970"/>
      <c r="B4958" s="974"/>
      <c r="C4958" s="972"/>
      <c r="D4958" s="789"/>
      <c r="E4958" s="789"/>
      <c r="F4958" s="789"/>
    </row>
    <row r="4959" spans="1:6">
      <c r="A4959" s="970"/>
      <c r="B4959" s="974"/>
      <c r="C4959" s="972"/>
      <c r="D4959" s="789"/>
      <c r="E4959" s="789"/>
      <c r="F4959" s="789"/>
    </row>
    <row r="4960" spans="1:6">
      <c r="A4960" s="970"/>
      <c r="B4960" s="974"/>
      <c r="C4960" s="972"/>
      <c r="D4960" s="789"/>
      <c r="E4960" s="789"/>
      <c r="F4960" s="789"/>
    </row>
    <row r="4961" spans="1:6">
      <c r="A4961" s="970"/>
      <c r="B4961" s="974"/>
      <c r="C4961" s="972"/>
      <c r="D4961" s="789"/>
      <c r="E4961" s="789"/>
      <c r="F4961" s="789"/>
    </row>
    <row r="4962" spans="1:6">
      <c r="A4962" s="970"/>
      <c r="B4962" s="974"/>
      <c r="C4962" s="972"/>
      <c r="D4962" s="789"/>
      <c r="E4962" s="789"/>
      <c r="F4962" s="789"/>
    </row>
    <row r="4963" spans="1:6">
      <c r="A4963" s="970"/>
      <c r="B4963" s="974"/>
      <c r="C4963" s="972"/>
      <c r="D4963" s="789"/>
      <c r="E4963" s="789"/>
      <c r="F4963" s="789"/>
    </row>
    <row r="4964" spans="1:6">
      <c r="A4964" s="970"/>
      <c r="B4964" s="974"/>
      <c r="C4964" s="972"/>
      <c r="D4964" s="789"/>
      <c r="E4964" s="789"/>
      <c r="F4964" s="789"/>
    </row>
    <row r="4965" spans="1:6">
      <c r="A4965" s="970"/>
      <c r="B4965" s="974"/>
      <c r="C4965" s="972"/>
      <c r="D4965" s="789"/>
      <c r="E4965" s="789"/>
      <c r="F4965" s="789"/>
    </row>
    <row r="4966" spans="1:6">
      <c r="A4966" s="970"/>
      <c r="B4966" s="974"/>
      <c r="C4966" s="972"/>
      <c r="D4966" s="789"/>
      <c r="E4966" s="789"/>
      <c r="F4966" s="789"/>
    </row>
    <row r="4967" spans="1:6">
      <c r="A4967" s="970"/>
      <c r="B4967" s="974"/>
      <c r="C4967" s="972"/>
      <c r="D4967" s="789"/>
      <c r="E4967" s="789"/>
      <c r="F4967" s="789"/>
    </row>
    <row r="4968" spans="1:6">
      <c r="A4968" s="970"/>
      <c r="B4968" s="974"/>
      <c r="C4968" s="972"/>
      <c r="D4968" s="789"/>
      <c r="E4968" s="789"/>
      <c r="F4968" s="789"/>
    </row>
    <row r="4969" spans="1:6">
      <c r="A4969" s="970"/>
      <c r="B4969" s="974"/>
      <c r="C4969" s="972"/>
      <c r="D4969" s="789"/>
      <c r="E4969" s="789"/>
      <c r="F4969" s="789"/>
    </row>
    <row r="4970" spans="1:6">
      <c r="A4970" s="970"/>
      <c r="B4970" s="974"/>
      <c r="C4970" s="972"/>
      <c r="D4970" s="789"/>
      <c r="E4970" s="789"/>
      <c r="F4970" s="789"/>
    </row>
    <row r="4971" spans="1:6">
      <c r="A4971" s="970"/>
      <c r="B4971" s="974"/>
      <c r="C4971" s="972"/>
      <c r="D4971" s="789"/>
      <c r="E4971" s="789"/>
      <c r="F4971" s="789"/>
    </row>
    <row r="4972" spans="1:6">
      <c r="A4972" s="970"/>
      <c r="B4972" s="974"/>
      <c r="C4972" s="972"/>
      <c r="D4972" s="789"/>
      <c r="E4972" s="789"/>
      <c r="F4972" s="789"/>
    </row>
    <row r="4973" spans="1:6">
      <c r="A4973" s="970"/>
      <c r="B4973" s="974"/>
      <c r="C4973" s="972"/>
      <c r="D4973" s="789"/>
      <c r="E4973" s="789"/>
      <c r="F4973" s="789"/>
    </row>
    <row r="4974" spans="1:6">
      <c r="A4974" s="970"/>
      <c r="B4974" s="974"/>
      <c r="C4974" s="972"/>
      <c r="D4974" s="789"/>
      <c r="E4974" s="789"/>
      <c r="F4974" s="789"/>
    </row>
    <row r="4975" spans="1:6">
      <c r="A4975" s="970"/>
      <c r="B4975" s="974"/>
      <c r="C4975" s="972"/>
      <c r="D4975" s="789"/>
      <c r="E4975" s="789"/>
      <c r="F4975" s="789"/>
    </row>
    <row r="4976" spans="1:6">
      <c r="A4976" s="970"/>
      <c r="B4976" s="974"/>
      <c r="C4976" s="972"/>
      <c r="D4976" s="789"/>
      <c r="E4976" s="789"/>
      <c r="F4976" s="789"/>
    </row>
    <row r="4977" spans="1:6">
      <c r="A4977" s="970"/>
      <c r="B4977" s="974"/>
      <c r="C4977" s="972"/>
      <c r="D4977" s="789"/>
      <c r="E4977" s="789"/>
      <c r="F4977" s="789"/>
    </row>
    <row r="4978" spans="1:6">
      <c r="A4978" s="970"/>
      <c r="B4978" s="974"/>
      <c r="C4978" s="972"/>
      <c r="D4978" s="789"/>
      <c r="E4978" s="789"/>
      <c r="F4978" s="789"/>
    </row>
    <row r="4979" spans="1:6">
      <c r="A4979" s="970"/>
      <c r="B4979" s="974"/>
      <c r="C4979" s="972"/>
      <c r="D4979" s="789"/>
      <c r="E4979" s="789"/>
      <c r="F4979" s="789"/>
    </row>
    <row r="4980" spans="1:6">
      <c r="A4980" s="970"/>
      <c r="B4980" s="974"/>
      <c r="C4980" s="972"/>
      <c r="D4980" s="789"/>
      <c r="E4980" s="789"/>
      <c r="F4980" s="789"/>
    </row>
    <row r="4981" spans="1:6">
      <c r="A4981" s="970"/>
      <c r="B4981" s="974"/>
      <c r="C4981" s="972"/>
      <c r="D4981" s="789"/>
      <c r="E4981" s="789"/>
      <c r="F4981" s="789"/>
    </row>
    <row r="4982" spans="1:6">
      <c r="A4982" s="970"/>
      <c r="B4982" s="974"/>
      <c r="C4982" s="972"/>
      <c r="D4982" s="789"/>
      <c r="E4982" s="789"/>
      <c r="F4982" s="789"/>
    </row>
    <row r="4983" spans="1:6">
      <c r="A4983" s="970"/>
      <c r="B4983" s="974"/>
      <c r="C4983" s="972"/>
      <c r="D4983" s="789"/>
      <c r="E4983" s="789"/>
      <c r="F4983" s="789"/>
    </row>
    <row r="4984" spans="1:6">
      <c r="A4984" s="970"/>
      <c r="B4984" s="974"/>
      <c r="C4984" s="972"/>
      <c r="D4984" s="789"/>
      <c r="E4984" s="789"/>
      <c r="F4984" s="789"/>
    </row>
    <row r="4985" spans="1:6">
      <c r="A4985" s="970"/>
      <c r="B4985" s="974"/>
      <c r="C4985" s="972"/>
      <c r="D4985" s="789"/>
      <c r="E4985" s="789"/>
      <c r="F4985" s="789"/>
    </row>
    <row r="4986" spans="1:6">
      <c r="A4986" s="970"/>
      <c r="B4986" s="974"/>
      <c r="C4986" s="972"/>
      <c r="D4986" s="789"/>
      <c r="E4986" s="789"/>
      <c r="F4986" s="789"/>
    </row>
    <row r="4987" spans="1:6">
      <c r="A4987" s="970"/>
      <c r="B4987" s="974"/>
      <c r="C4987" s="972"/>
      <c r="D4987" s="789"/>
      <c r="E4987" s="789"/>
      <c r="F4987" s="789"/>
    </row>
    <row r="4988" spans="1:6">
      <c r="A4988" s="970"/>
      <c r="B4988" s="974"/>
      <c r="C4988" s="972"/>
      <c r="D4988" s="789"/>
      <c r="E4988" s="789"/>
      <c r="F4988" s="789"/>
    </row>
    <row r="4989" spans="1:6">
      <c r="A4989" s="970"/>
      <c r="B4989" s="974"/>
      <c r="C4989" s="972"/>
      <c r="D4989" s="789"/>
      <c r="E4989" s="789"/>
      <c r="F4989" s="789"/>
    </row>
    <row r="4990" spans="1:6">
      <c r="A4990" s="970"/>
      <c r="B4990" s="974"/>
      <c r="C4990" s="972"/>
      <c r="D4990" s="789"/>
      <c r="E4990" s="789"/>
      <c r="F4990" s="789"/>
    </row>
    <row r="4991" spans="1:6">
      <c r="A4991" s="970"/>
      <c r="B4991" s="974"/>
      <c r="C4991" s="972"/>
      <c r="D4991" s="789"/>
      <c r="E4991" s="789"/>
      <c r="F4991" s="789"/>
    </row>
    <row r="4992" spans="1:6">
      <c r="A4992" s="970"/>
      <c r="B4992" s="974"/>
      <c r="C4992" s="972"/>
      <c r="D4992" s="789"/>
      <c r="E4992" s="789"/>
      <c r="F4992" s="789"/>
    </row>
    <row r="4993" spans="1:6">
      <c r="A4993" s="970"/>
      <c r="B4993" s="974"/>
      <c r="C4993" s="972"/>
      <c r="D4993" s="789"/>
      <c r="E4993" s="789"/>
      <c r="F4993" s="789"/>
    </row>
    <row r="4994" spans="1:6">
      <c r="A4994" s="970"/>
      <c r="B4994" s="974"/>
      <c r="C4994" s="972"/>
      <c r="D4994" s="789"/>
      <c r="E4994" s="789"/>
      <c r="F4994" s="789"/>
    </row>
    <row r="4995" spans="1:6">
      <c r="A4995" s="970"/>
      <c r="B4995" s="974"/>
      <c r="C4995" s="972"/>
      <c r="D4995" s="789"/>
      <c r="E4995" s="789"/>
      <c r="F4995" s="789"/>
    </row>
    <row r="4996" spans="1:6">
      <c r="A4996" s="970"/>
      <c r="B4996" s="974"/>
      <c r="C4996" s="972"/>
      <c r="D4996" s="789"/>
      <c r="E4996" s="789"/>
      <c r="F4996" s="789"/>
    </row>
    <row r="4997" spans="1:6">
      <c r="A4997" s="970"/>
      <c r="B4997" s="974"/>
      <c r="C4997" s="972"/>
      <c r="D4997" s="789"/>
      <c r="E4997" s="789"/>
      <c r="F4997" s="789"/>
    </row>
    <row r="4998" spans="1:6">
      <c r="A4998" s="970"/>
      <c r="B4998" s="974"/>
      <c r="C4998" s="972"/>
      <c r="D4998" s="789"/>
      <c r="E4998" s="789"/>
      <c r="F4998" s="789"/>
    </row>
    <row r="4999" spans="1:6">
      <c r="A4999" s="970"/>
      <c r="B4999" s="974"/>
      <c r="C4999" s="972"/>
      <c r="D4999" s="789"/>
      <c r="E4999" s="789"/>
      <c r="F4999" s="789"/>
    </row>
    <row r="5000" spans="1:6">
      <c r="A5000" s="970"/>
      <c r="B5000" s="974"/>
      <c r="C5000" s="972"/>
      <c r="D5000" s="789"/>
      <c r="E5000" s="789"/>
      <c r="F5000" s="789"/>
    </row>
    <row r="5001" spans="1:6">
      <c r="A5001" s="970"/>
      <c r="B5001" s="974"/>
      <c r="C5001" s="972"/>
      <c r="D5001" s="789"/>
      <c r="E5001" s="789"/>
      <c r="F5001" s="789"/>
    </row>
    <row r="5002" spans="1:6">
      <c r="A5002" s="970"/>
      <c r="B5002" s="974"/>
      <c r="C5002" s="972"/>
      <c r="D5002" s="789"/>
      <c r="E5002" s="789"/>
      <c r="F5002" s="789"/>
    </row>
    <row r="5003" spans="1:6">
      <c r="A5003" s="970"/>
      <c r="B5003" s="974"/>
      <c r="C5003" s="972"/>
      <c r="D5003" s="789"/>
      <c r="E5003" s="789"/>
      <c r="F5003" s="789"/>
    </row>
    <row r="5004" spans="1:6">
      <c r="A5004" s="970"/>
      <c r="B5004" s="974"/>
      <c r="C5004" s="972"/>
      <c r="D5004" s="789"/>
      <c r="E5004" s="789"/>
      <c r="F5004" s="789"/>
    </row>
    <row r="5005" spans="1:6">
      <c r="A5005" s="970"/>
      <c r="B5005" s="974"/>
      <c r="C5005" s="972"/>
      <c r="D5005" s="789"/>
      <c r="E5005" s="789"/>
      <c r="F5005" s="789"/>
    </row>
    <row r="5006" spans="1:6">
      <c r="A5006" s="970"/>
      <c r="B5006" s="974"/>
      <c r="C5006" s="972"/>
      <c r="D5006" s="789"/>
      <c r="E5006" s="789"/>
      <c r="F5006" s="789"/>
    </row>
    <row r="5007" spans="1:6">
      <c r="A5007" s="970"/>
      <c r="B5007" s="974"/>
      <c r="C5007" s="972"/>
      <c r="D5007" s="789"/>
      <c r="E5007" s="789"/>
      <c r="F5007" s="789"/>
    </row>
    <row r="5008" spans="1:6">
      <c r="A5008" s="970"/>
      <c r="B5008" s="974"/>
      <c r="C5008" s="972"/>
      <c r="D5008" s="789"/>
      <c r="E5008" s="789"/>
      <c r="F5008" s="789"/>
    </row>
    <row r="5009" spans="1:6">
      <c r="A5009" s="970"/>
      <c r="B5009" s="974"/>
      <c r="C5009" s="972"/>
      <c r="D5009" s="789"/>
      <c r="E5009" s="789"/>
      <c r="F5009" s="789"/>
    </row>
    <row r="5010" spans="1:6">
      <c r="A5010" s="970"/>
      <c r="B5010" s="974"/>
      <c r="C5010" s="972"/>
      <c r="D5010" s="789"/>
      <c r="E5010" s="789"/>
      <c r="F5010" s="789"/>
    </row>
    <row r="5011" spans="1:6">
      <c r="A5011" s="970"/>
      <c r="B5011" s="974"/>
      <c r="C5011" s="972"/>
      <c r="D5011" s="789"/>
      <c r="E5011" s="789"/>
      <c r="F5011" s="789"/>
    </row>
    <row r="5012" spans="1:6">
      <c r="A5012" s="970"/>
      <c r="B5012" s="974"/>
      <c r="C5012" s="972"/>
      <c r="D5012" s="789"/>
      <c r="E5012" s="789"/>
      <c r="F5012" s="789"/>
    </row>
    <row r="5013" spans="1:6">
      <c r="A5013" s="970"/>
      <c r="B5013" s="974"/>
      <c r="C5013" s="972"/>
      <c r="D5013" s="789"/>
      <c r="E5013" s="789"/>
      <c r="F5013" s="789"/>
    </row>
    <row r="5014" spans="1:6">
      <c r="A5014" s="970"/>
      <c r="B5014" s="974"/>
      <c r="C5014" s="972"/>
      <c r="D5014" s="789"/>
      <c r="E5014" s="789"/>
      <c r="F5014" s="789"/>
    </row>
    <row r="5015" spans="1:6">
      <c r="A5015" s="970"/>
      <c r="B5015" s="974"/>
      <c r="C5015" s="972"/>
      <c r="D5015" s="789"/>
      <c r="E5015" s="789"/>
      <c r="F5015" s="789"/>
    </row>
    <row r="5016" spans="1:6">
      <c r="A5016" s="970"/>
      <c r="B5016" s="974"/>
      <c r="C5016" s="972"/>
      <c r="D5016" s="789"/>
      <c r="E5016" s="789"/>
      <c r="F5016" s="789"/>
    </row>
    <row r="5017" spans="1:6">
      <c r="A5017" s="970"/>
      <c r="B5017" s="974"/>
      <c r="C5017" s="972"/>
      <c r="D5017" s="789"/>
      <c r="E5017" s="789"/>
      <c r="F5017" s="789"/>
    </row>
    <row r="5018" spans="1:6">
      <c r="A5018" s="970"/>
      <c r="B5018" s="974"/>
      <c r="C5018" s="972"/>
      <c r="D5018" s="789"/>
      <c r="E5018" s="789"/>
      <c r="F5018" s="789"/>
    </row>
    <row r="5019" spans="1:6">
      <c r="A5019" s="970"/>
      <c r="B5019" s="974"/>
      <c r="C5019" s="972"/>
      <c r="D5019" s="789"/>
      <c r="E5019" s="789"/>
      <c r="F5019" s="789"/>
    </row>
    <row r="5020" spans="1:6">
      <c r="A5020" s="970"/>
      <c r="B5020" s="974"/>
      <c r="C5020" s="972"/>
      <c r="D5020" s="789"/>
      <c r="E5020" s="789"/>
      <c r="F5020" s="789"/>
    </row>
    <row r="5021" spans="1:6">
      <c r="A5021" s="970"/>
      <c r="B5021" s="974"/>
      <c r="C5021" s="972"/>
      <c r="D5021" s="789"/>
      <c r="E5021" s="789"/>
      <c r="F5021" s="789"/>
    </row>
    <row r="5022" spans="1:6">
      <c r="A5022" s="970"/>
      <c r="B5022" s="974"/>
      <c r="C5022" s="972"/>
      <c r="D5022" s="789"/>
      <c r="E5022" s="789"/>
      <c r="F5022" s="789"/>
    </row>
    <row r="5023" spans="1:6">
      <c r="A5023" s="970"/>
      <c r="B5023" s="974"/>
      <c r="C5023" s="972"/>
      <c r="D5023" s="789"/>
      <c r="E5023" s="789"/>
      <c r="F5023" s="789"/>
    </row>
    <row r="5024" spans="1:6">
      <c r="A5024" s="970"/>
      <c r="B5024" s="974"/>
      <c r="C5024" s="972"/>
      <c r="D5024" s="789"/>
      <c r="E5024" s="789"/>
      <c r="F5024" s="789"/>
    </row>
    <row r="5025" spans="1:6">
      <c r="A5025" s="970"/>
      <c r="B5025" s="974"/>
      <c r="C5025" s="972"/>
      <c r="D5025" s="789"/>
      <c r="E5025" s="789"/>
      <c r="F5025" s="789"/>
    </row>
    <row r="5026" spans="1:6">
      <c r="A5026" s="970"/>
      <c r="B5026" s="974"/>
      <c r="C5026" s="972"/>
      <c r="D5026" s="789"/>
      <c r="E5026" s="789"/>
      <c r="F5026" s="789"/>
    </row>
    <row r="5027" spans="1:6">
      <c r="A5027" s="970"/>
      <c r="B5027" s="974"/>
      <c r="C5027" s="972"/>
      <c r="D5027" s="789"/>
      <c r="E5027" s="789"/>
      <c r="F5027" s="789"/>
    </row>
    <row r="5028" spans="1:6">
      <c r="A5028" s="970"/>
      <c r="B5028" s="974"/>
      <c r="C5028" s="972"/>
      <c r="D5028" s="789"/>
      <c r="E5028" s="789"/>
      <c r="F5028" s="789"/>
    </row>
    <row r="5029" spans="1:6">
      <c r="A5029" s="970"/>
      <c r="B5029" s="974"/>
      <c r="C5029" s="972"/>
      <c r="D5029" s="789"/>
      <c r="E5029" s="789"/>
      <c r="F5029" s="789"/>
    </row>
    <row r="5030" spans="1:6">
      <c r="A5030" s="970"/>
      <c r="B5030" s="974"/>
      <c r="C5030" s="972"/>
      <c r="D5030" s="789"/>
      <c r="E5030" s="789"/>
      <c r="F5030" s="789"/>
    </row>
    <row r="5031" spans="1:6">
      <c r="A5031" s="970"/>
      <c r="B5031" s="974"/>
      <c r="C5031" s="972"/>
      <c r="D5031" s="789"/>
      <c r="E5031" s="789"/>
      <c r="F5031" s="789"/>
    </row>
    <row r="5032" spans="1:6">
      <c r="A5032" s="970"/>
      <c r="B5032" s="974"/>
      <c r="C5032" s="972"/>
      <c r="D5032" s="789"/>
      <c r="E5032" s="789"/>
      <c r="F5032" s="789"/>
    </row>
    <row r="5033" spans="1:6">
      <c r="A5033" s="970"/>
      <c r="B5033" s="974"/>
      <c r="C5033" s="972"/>
      <c r="D5033" s="789"/>
      <c r="E5033" s="789"/>
      <c r="F5033" s="789"/>
    </row>
    <row r="5034" spans="1:6">
      <c r="A5034" s="970"/>
      <c r="B5034" s="974"/>
      <c r="C5034" s="972"/>
      <c r="D5034" s="789"/>
      <c r="E5034" s="789"/>
      <c r="F5034" s="789"/>
    </row>
    <row r="5035" spans="1:6">
      <c r="A5035" s="970"/>
      <c r="B5035" s="974"/>
      <c r="C5035" s="972"/>
      <c r="D5035" s="789"/>
      <c r="E5035" s="789"/>
      <c r="F5035" s="789"/>
    </row>
    <row r="5036" spans="1:6">
      <c r="A5036" s="970"/>
      <c r="B5036" s="974"/>
      <c r="C5036" s="972"/>
      <c r="D5036" s="789"/>
      <c r="E5036" s="789"/>
      <c r="F5036" s="789"/>
    </row>
    <row r="5037" spans="1:6">
      <c r="A5037" s="970"/>
      <c r="B5037" s="974"/>
      <c r="C5037" s="972"/>
      <c r="D5037" s="789"/>
      <c r="E5037" s="789"/>
      <c r="F5037" s="789"/>
    </row>
    <row r="5038" spans="1:6">
      <c r="A5038" s="970"/>
      <c r="B5038" s="974"/>
      <c r="C5038" s="972"/>
      <c r="D5038" s="789"/>
      <c r="E5038" s="789"/>
      <c r="F5038" s="789"/>
    </row>
    <row r="5039" spans="1:6">
      <c r="A5039" s="970"/>
      <c r="B5039" s="974"/>
      <c r="C5039" s="972"/>
      <c r="D5039" s="789"/>
      <c r="E5039" s="789"/>
      <c r="F5039" s="789"/>
    </row>
    <row r="5040" spans="1:6">
      <c r="A5040" s="970"/>
      <c r="B5040" s="974"/>
      <c r="C5040" s="972"/>
      <c r="D5040" s="789"/>
      <c r="E5040" s="789"/>
      <c r="F5040" s="789"/>
    </row>
    <row r="5041" spans="1:6">
      <c r="A5041" s="970"/>
      <c r="B5041" s="974"/>
      <c r="C5041" s="972"/>
      <c r="D5041" s="789"/>
      <c r="E5041" s="789"/>
      <c r="F5041" s="789"/>
    </row>
    <row r="5042" spans="1:6">
      <c r="A5042" s="970"/>
      <c r="B5042" s="974"/>
      <c r="C5042" s="972"/>
      <c r="D5042" s="789"/>
      <c r="E5042" s="789"/>
      <c r="F5042" s="789"/>
    </row>
    <row r="5043" spans="1:6">
      <c r="A5043" s="970"/>
      <c r="B5043" s="974"/>
      <c r="C5043" s="972"/>
      <c r="D5043" s="789"/>
      <c r="E5043" s="789"/>
      <c r="F5043" s="789"/>
    </row>
    <row r="5044" spans="1:6">
      <c r="A5044" s="970"/>
      <c r="B5044" s="974"/>
      <c r="C5044" s="972"/>
      <c r="D5044" s="789"/>
      <c r="E5044" s="789"/>
      <c r="F5044" s="789"/>
    </row>
    <row r="5045" spans="1:6">
      <c r="A5045" s="970"/>
      <c r="B5045" s="974"/>
      <c r="C5045" s="972"/>
      <c r="D5045" s="789"/>
      <c r="E5045" s="789"/>
      <c r="F5045" s="789"/>
    </row>
    <row r="5046" spans="1:6">
      <c r="A5046" s="970"/>
      <c r="B5046" s="974"/>
      <c r="C5046" s="972"/>
      <c r="D5046" s="789"/>
      <c r="E5046" s="789"/>
      <c r="F5046" s="789"/>
    </row>
    <row r="5047" spans="1:6">
      <c r="A5047" s="970"/>
      <c r="B5047" s="974"/>
      <c r="C5047" s="972"/>
      <c r="D5047" s="789"/>
      <c r="E5047" s="789"/>
      <c r="F5047" s="789"/>
    </row>
    <row r="5048" spans="1:6">
      <c r="A5048" s="970"/>
      <c r="B5048" s="974"/>
      <c r="C5048" s="972"/>
      <c r="D5048" s="789"/>
      <c r="E5048" s="789"/>
      <c r="F5048" s="789"/>
    </row>
    <row r="5049" spans="1:6">
      <c r="A5049" s="970"/>
      <c r="B5049" s="974"/>
      <c r="C5049" s="972"/>
      <c r="D5049" s="789"/>
      <c r="E5049" s="789"/>
      <c r="F5049" s="789"/>
    </row>
    <row r="5050" spans="1:6">
      <c r="A5050" s="970"/>
      <c r="B5050" s="974"/>
      <c r="C5050" s="972"/>
      <c r="D5050" s="789"/>
      <c r="E5050" s="789"/>
      <c r="F5050" s="789"/>
    </row>
    <row r="5051" spans="1:6">
      <c r="A5051" s="970"/>
      <c r="B5051" s="974"/>
      <c r="C5051" s="972"/>
      <c r="D5051" s="789"/>
      <c r="E5051" s="789"/>
      <c r="F5051" s="789"/>
    </row>
    <row r="5052" spans="1:6">
      <c r="A5052" s="970"/>
      <c r="B5052" s="974"/>
      <c r="C5052" s="972"/>
      <c r="D5052" s="789"/>
      <c r="E5052" s="789"/>
      <c r="F5052" s="789"/>
    </row>
    <row r="5053" spans="1:6">
      <c r="A5053" s="970"/>
      <c r="B5053" s="974"/>
      <c r="C5053" s="972"/>
      <c r="D5053" s="789"/>
      <c r="E5053" s="789"/>
      <c r="F5053" s="789"/>
    </row>
    <row r="5054" spans="1:6">
      <c r="A5054" s="970"/>
      <c r="B5054" s="974"/>
      <c r="C5054" s="972"/>
      <c r="D5054" s="789"/>
      <c r="E5054" s="789"/>
      <c r="F5054" s="789"/>
    </row>
    <row r="5055" spans="1:6">
      <c r="A5055" s="970"/>
      <c r="B5055" s="974"/>
      <c r="C5055" s="972"/>
      <c r="D5055" s="789"/>
      <c r="E5055" s="789"/>
      <c r="F5055" s="789"/>
    </row>
    <row r="5056" spans="1:6">
      <c r="A5056" s="970"/>
      <c r="B5056" s="974"/>
      <c r="C5056" s="972"/>
      <c r="D5056" s="789"/>
      <c r="E5056" s="789"/>
      <c r="F5056" s="789"/>
    </row>
    <row r="5057" spans="1:6">
      <c r="A5057" s="970"/>
      <c r="B5057" s="974"/>
      <c r="C5057" s="972"/>
      <c r="D5057" s="789"/>
      <c r="E5057" s="789"/>
      <c r="F5057" s="789"/>
    </row>
    <row r="5058" spans="1:6">
      <c r="A5058" s="970"/>
      <c r="B5058" s="974"/>
      <c r="C5058" s="972"/>
      <c r="D5058" s="789"/>
      <c r="E5058" s="789"/>
      <c r="F5058" s="789"/>
    </row>
    <row r="5059" spans="1:6">
      <c r="A5059" s="970"/>
      <c r="B5059" s="974"/>
      <c r="C5059" s="972"/>
      <c r="D5059" s="789"/>
      <c r="E5059" s="789"/>
      <c r="F5059" s="789"/>
    </row>
    <row r="5060" spans="1:6">
      <c r="A5060" s="970"/>
      <c r="B5060" s="974"/>
      <c r="C5060" s="972"/>
      <c r="D5060" s="789"/>
      <c r="E5060" s="789"/>
      <c r="F5060" s="789"/>
    </row>
    <row r="5061" spans="1:6">
      <c r="A5061" s="970"/>
      <c r="B5061" s="974"/>
      <c r="C5061" s="972"/>
      <c r="D5061" s="789"/>
      <c r="E5061" s="789"/>
      <c r="F5061" s="789"/>
    </row>
    <row r="5062" spans="1:6">
      <c r="A5062" s="970"/>
      <c r="B5062" s="974"/>
      <c r="C5062" s="972"/>
      <c r="D5062" s="789"/>
      <c r="E5062" s="789"/>
      <c r="F5062" s="789"/>
    </row>
    <row r="5063" spans="1:6">
      <c r="A5063" s="970"/>
      <c r="B5063" s="974"/>
      <c r="C5063" s="972"/>
      <c r="D5063" s="789"/>
      <c r="E5063" s="789"/>
      <c r="F5063" s="789"/>
    </row>
    <row r="5064" spans="1:6">
      <c r="A5064" s="970"/>
      <c r="B5064" s="974"/>
      <c r="C5064" s="972"/>
      <c r="D5064" s="789"/>
      <c r="E5064" s="789"/>
      <c r="F5064" s="789"/>
    </row>
    <row r="5065" spans="1:6">
      <c r="A5065" s="970"/>
      <c r="B5065" s="974"/>
      <c r="C5065" s="972"/>
      <c r="D5065" s="789"/>
      <c r="E5065" s="789"/>
      <c r="F5065" s="789"/>
    </row>
    <row r="5066" spans="1:6">
      <c r="A5066" s="970"/>
      <c r="B5066" s="974"/>
      <c r="C5066" s="972"/>
      <c r="D5066" s="789"/>
      <c r="E5066" s="789"/>
      <c r="F5066" s="789"/>
    </row>
    <row r="5067" spans="1:6">
      <c r="A5067" s="970"/>
      <c r="B5067" s="974"/>
      <c r="C5067" s="972"/>
      <c r="D5067" s="789"/>
      <c r="E5067" s="789"/>
      <c r="F5067" s="789"/>
    </row>
    <row r="5068" spans="1:6">
      <c r="A5068" s="970"/>
      <c r="B5068" s="974"/>
      <c r="C5068" s="972"/>
      <c r="D5068" s="789"/>
      <c r="E5068" s="789"/>
      <c r="F5068" s="789"/>
    </row>
    <row r="5069" spans="1:6">
      <c r="A5069" s="970"/>
      <c r="B5069" s="974"/>
      <c r="C5069" s="972"/>
      <c r="D5069" s="789"/>
      <c r="E5069" s="789"/>
      <c r="F5069" s="789"/>
    </row>
    <row r="5070" spans="1:6">
      <c r="A5070" s="970"/>
      <c r="B5070" s="974"/>
      <c r="C5070" s="972"/>
      <c r="D5070" s="789"/>
      <c r="E5070" s="789"/>
      <c r="F5070" s="789"/>
    </row>
    <row r="5071" spans="1:6">
      <c r="A5071" s="970"/>
      <c r="B5071" s="974"/>
      <c r="C5071" s="972"/>
      <c r="D5071" s="789"/>
      <c r="E5071" s="789"/>
      <c r="F5071" s="789"/>
    </row>
    <row r="5072" spans="1:6">
      <c r="A5072" s="970"/>
      <c r="B5072" s="974"/>
      <c r="C5072" s="972"/>
      <c r="D5072" s="789"/>
      <c r="E5072" s="789"/>
      <c r="F5072" s="789"/>
    </row>
    <row r="5073" spans="1:6">
      <c r="A5073" s="970"/>
      <c r="B5073" s="974"/>
      <c r="C5073" s="972"/>
      <c r="D5073" s="789"/>
      <c r="E5073" s="789"/>
      <c r="F5073" s="789"/>
    </row>
    <row r="5074" spans="1:6">
      <c r="A5074" s="970"/>
      <c r="B5074" s="974"/>
      <c r="C5074" s="972"/>
      <c r="D5074" s="789"/>
      <c r="E5074" s="789"/>
      <c r="F5074" s="789"/>
    </row>
    <row r="5075" spans="1:6">
      <c r="A5075" s="970"/>
      <c r="B5075" s="974"/>
      <c r="C5075" s="972"/>
      <c r="D5075" s="789"/>
      <c r="E5075" s="789"/>
      <c r="F5075" s="789"/>
    </row>
    <row r="5076" spans="1:6">
      <c r="A5076" s="970"/>
      <c r="B5076" s="974"/>
      <c r="C5076" s="972"/>
      <c r="D5076" s="789"/>
      <c r="E5076" s="789"/>
      <c r="F5076" s="789"/>
    </row>
    <row r="5077" spans="1:6">
      <c r="A5077" s="970"/>
      <c r="B5077" s="974"/>
      <c r="C5077" s="972"/>
      <c r="D5077" s="789"/>
      <c r="E5077" s="789"/>
      <c r="F5077" s="789"/>
    </row>
    <row r="5078" spans="1:6">
      <c r="A5078" s="970"/>
      <c r="B5078" s="974"/>
      <c r="C5078" s="972"/>
      <c r="D5078" s="789"/>
      <c r="E5078" s="789"/>
      <c r="F5078" s="789"/>
    </row>
    <row r="5079" spans="1:6">
      <c r="A5079" s="970"/>
      <c r="B5079" s="974"/>
      <c r="C5079" s="972"/>
      <c r="D5079" s="789"/>
      <c r="E5079" s="789"/>
      <c r="F5079" s="789"/>
    </row>
    <row r="5080" spans="1:6">
      <c r="A5080" s="970"/>
      <c r="B5080" s="974"/>
      <c r="C5080" s="972"/>
      <c r="D5080" s="789"/>
      <c r="E5080" s="789"/>
      <c r="F5080" s="789"/>
    </row>
    <row r="5081" spans="1:6">
      <c r="A5081" s="970"/>
      <c r="B5081" s="974"/>
      <c r="C5081" s="972"/>
      <c r="D5081" s="789"/>
      <c r="E5081" s="789"/>
      <c r="F5081" s="789"/>
    </row>
    <row r="5082" spans="1:6">
      <c r="A5082" s="970"/>
      <c r="B5082" s="974"/>
      <c r="C5082" s="972"/>
      <c r="D5082" s="789"/>
      <c r="E5082" s="789"/>
      <c r="F5082" s="789"/>
    </row>
    <row r="5083" spans="1:6">
      <c r="A5083" s="970"/>
      <c r="B5083" s="974"/>
      <c r="C5083" s="972"/>
      <c r="D5083" s="789"/>
      <c r="E5083" s="789"/>
      <c r="F5083" s="789"/>
    </row>
    <row r="5084" spans="1:6">
      <c r="A5084" s="970"/>
      <c r="B5084" s="974"/>
      <c r="C5084" s="972"/>
      <c r="D5084" s="789"/>
      <c r="E5084" s="789"/>
      <c r="F5084" s="789"/>
    </row>
    <row r="5085" spans="1:6">
      <c r="A5085" s="970"/>
      <c r="B5085" s="974"/>
      <c r="C5085" s="972"/>
      <c r="D5085" s="789"/>
      <c r="E5085" s="789"/>
      <c r="F5085" s="789"/>
    </row>
    <row r="5086" spans="1:6">
      <c r="A5086" s="970"/>
      <c r="B5086" s="974"/>
      <c r="C5086" s="972"/>
      <c r="D5086" s="789"/>
      <c r="E5086" s="789"/>
      <c r="F5086" s="789"/>
    </row>
    <row r="5087" spans="1:6">
      <c r="A5087" s="970"/>
      <c r="B5087" s="974"/>
      <c r="C5087" s="972"/>
      <c r="D5087" s="789"/>
      <c r="E5087" s="789"/>
      <c r="F5087" s="789"/>
    </row>
    <row r="5088" spans="1:6">
      <c r="A5088" s="970"/>
      <c r="B5088" s="974"/>
      <c r="C5088" s="972"/>
      <c r="D5088" s="789"/>
      <c r="E5088" s="789"/>
      <c r="F5088" s="789"/>
    </row>
    <row r="5089" spans="1:6">
      <c r="A5089" s="970"/>
      <c r="B5089" s="974"/>
      <c r="C5089" s="972"/>
      <c r="D5089" s="789"/>
      <c r="E5089" s="789"/>
      <c r="F5089" s="789"/>
    </row>
    <row r="5090" spans="1:6">
      <c r="A5090" s="970"/>
      <c r="B5090" s="974"/>
      <c r="C5090" s="972"/>
      <c r="D5090" s="789"/>
      <c r="E5090" s="789"/>
      <c r="F5090" s="789"/>
    </row>
    <row r="5091" spans="1:6">
      <c r="A5091" s="970"/>
      <c r="B5091" s="974"/>
      <c r="C5091" s="972"/>
      <c r="D5091" s="789"/>
      <c r="E5091" s="789"/>
      <c r="F5091" s="789"/>
    </row>
    <row r="5092" spans="1:6">
      <c r="A5092" s="970"/>
      <c r="B5092" s="974"/>
      <c r="C5092" s="972"/>
      <c r="D5092" s="789"/>
      <c r="E5092" s="789"/>
      <c r="F5092" s="789"/>
    </row>
    <row r="5093" spans="1:6">
      <c r="A5093" s="970"/>
      <c r="B5093" s="974"/>
      <c r="C5093" s="972"/>
      <c r="D5093" s="789"/>
      <c r="E5093" s="789"/>
      <c r="F5093" s="789"/>
    </row>
    <row r="5094" spans="1:6">
      <c r="A5094" s="970"/>
      <c r="B5094" s="974"/>
      <c r="C5094" s="972"/>
      <c r="D5094" s="789"/>
      <c r="E5094" s="789"/>
      <c r="F5094" s="789"/>
    </row>
    <row r="5095" spans="1:6">
      <c r="A5095" s="970"/>
      <c r="B5095" s="974"/>
      <c r="C5095" s="972"/>
      <c r="D5095" s="789"/>
      <c r="E5095" s="789"/>
      <c r="F5095" s="789"/>
    </row>
    <row r="5096" spans="1:6">
      <c r="A5096" s="970"/>
      <c r="B5096" s="974"/>
      <c r="C5096" s="972"/>
      <c r="D5096" s="789"/>
      <c r="E5096" s="789"/>
      <c r="F5096" s="789"/>
    </row>
    <row r="5097" spans="1:6">
      <c r="A5097" s="970"/>
      <c r="B5097" s="974"/>
      <c r="C5097" s="972"/>
      <c r="D5097" s="789"/>
      <c r="E5097" s="789"/>
      <c r="F5097" s="789"/>
    </row>
    <row r="5098" spans="1:6">
      <c r="A5098" s="970"/>
      <c r="B5098" s="974"/>
      <c r="C5098" s="972"/>
      <c r="D5098" s="789"/>
      <c r="E5098" s="789"/>
      <c r="F5098" s="789"/>
    </row>
    <row r="5099" spans="1:6">
      <c r="A5099" s="970"/>
      <c r="B5099" s="974"/>
      <c r="C5099" s="972"/>
      <c r="D5099" s="789"/>
      <c r="E5099" s="789"/>
      <c r="F5099" s="789"/>
    </row>
    <row r="5100" spans="1:6">
      <c r="A5100" s="970"/>
      <c r="B5100" s="974"/>
      <c r="C5100" s="972"/>
      <c r="D5100" s="789"/>
      <c r="E5100" s="789"/>
      <c r="F5100" s="789"/>
    </row>
    <row r="5101" spans="1:6">
      <c r="A5101" s="970"/>
      <c r="B5101" s="974"/>
      <c r="C5101" s="972"/>
      <c r="D5101" s="789"/>
      <c r="E5101" s="789"/>
      <c r="F5101" s="789"/>
    </row>
    <row r="5102" spans="1:6">
      <c r="A5102" s="970"/>
      <c r="B5102" s="974"/>
      <c r="C5102" s="972"/>
      <c r="D5102" s="789"/>
      <c r="E5102" s="789"/>
      <c r="F5102" s="789"/>
    </row>
    <row r="5103" spans="1:6">
      <c r="A5103" s="970"/>
      <c r="B5103" s="974"/>
      <c r="C5103" s="972"/>
      <c r="D5103" s="789"/>
      <c r="E5103" s="789"/>
      <c r="F5103" s="789"/>
    </row>
    <row r="5104" spans="1:6">
      <c r="A5104" s="970"/>
      <c r="B5104" s="974"/>
      <c r="C5104" s="972"/>
      <c r="D5104" s="789"/>
      <c r="E5104" s="789"/>
      <c r="F5104" s="789"/>
    </row>
    <row r="5105" spans="1:6">
      <c r="A5105" s="970"/>
      <c r="B5105" s="974"/>
      <c r="C5105" s="972"/>
      <c r="D5105" s="789"/>
      <c r="E5105" s="789"/>
      <c r="F5105" s="789"/>
    </row>
    <row r="5106" spans="1:6">
      <c r="A5106" s="970"/>
      <c r="B5106" s="974"/>
      <c r="C5106" s="972"/>
      <c r="D5106" s="789"/>
      <c r="E5106" s="789"/>
      <c r="F5106" s="789"/>
    </row>
    <row r="5107" spans="1:6">
      <c r="A5107" s="970"/>
      <c r="B5107" s="974"/>
      <c r="C5107" s="972"/>
      <c r="D5107" s="789"/>
      <c r="E5107" s="789"/>
      <c r="F5107" s="789"/>
    </row>
    <row r="5108" spans="1:6">
      <c r="A5108" s="970"/>
      <c r="B5108" s="974"/>
      <c r="C5108" s="972"/>
      <c r="D5108" s="789"/>
      <c r="E5108" s="789"/>
      <c r="F5108" s="789"/>
    </row>
    <row r="5109" spans="1:6">
      <c r="A5109" s="970"/>
      <c r="B5109" s="974"/>
      <c r="C5109" s="972"/>
      <c r="D5109" s="789"/>
      <c r="E5109" s="789"/>
      <c r="F5109" s="789"/>
    </row>
    <row r="5110" spans="1:6">
      <c r="A5110" s="970"/>
      <c r="B5110" s="974"/>
      <c r="C5110" s="972"/>
      <c r="D5110" s="789"/>
      <c r="E5110" s="789"/>
      <c r="F5110" s="789"/>
    </row>
    <row r="5111" spans="1:6">
      <c r="A5111" s="970"/>
      <c r="B5111" s="974"/>
      <c r="C5111" s="972"/>
      <c r="D5111" s="789"/>
      <c r="E5111" s="789"/>
      <c r="F5111" s="789"/>
    </row>
    <row r="5112" spans="1:6">
      <c r="A5112" s="970"/>
      <c r="B5112" s="974"/>
      <c r="C5112" s="972"/>
      <c r="D5112" s="789"/>
      <c r="E5112" s="789"/>
      <c r="F5112" s="789"/>
    </row>
    <row r="5113" spans="1:6">
      <c r="A5113" s="970"/>
      <c r="B5113" s="974"/>
      <c r="C5113" s="972"/>
      <c r="D5113" s="789"/>
      <c r="E5113" s="789"/>
      <c r="F5113" s="789"/>
    </row>
    <row r="5114" spans="1:6">
      <c r="A5114" s="970"/>
      <c r="B5114" s="974"/>
      <c r="C5114" s="972"/>
      <c r="D5114" s="789"/>
      <c r="E5114" s="789"/>
      <c r="F5114" s="789"/>
    </row>
    <row r="5115" spans="1:6">
      <c r="A5115" s="970"/>
      <c r="B5115" s="974"/>
      <c r="C5115" s="972"/>
      <c r="D5115" s="789"/>
      <c r="E5115" s="789"/>
      <c r="F5115" s="789"/>
    </row>
    <row r="5116" spans="1:6">
      <c r="A5116" s="970"/>
      <c r="B5116" s="974"/>
      <c r="C5116" s="972"/>
      <c r="D5116" s="789"/>
      <c r="E5116" s="789"/>
      <c r="F5116" s="789"/>
    </row>
    <row r="5117" spans="1:6">
      <c r="A5117" s="970"/>
      <c r="B5117" s="974"/>
      <c r="C5117" s="972"/>
      <c r="D5117" s="789"/>
      <c r="E5117" s="789"/>
      <c r="F5117" s="789"/>
    </row>
    <row r="5118" spans="1:6">
      <c r="A5118" s="970"/>
      <c r="B5118" s="974"/>
      <c r="C5118" s="972"/>
      <c r="D5118" s="789"/>
      <c r="E5118" s="789"/>
      <c r="F5118" s="789"/>
    </row>
    <row r="5119" spans="1:6">
      <c r="A5119" s="970"/>
      <c r="B5119" s="974"/>
      <c r="C5119" s="972"/>
      <c r="D5119" s="789"/>
      <c r="E5119" s="789"/>
      <c r="F5119" s="789"/>
    </row>
    <row r="5120" spans="1:6">
      <c r="A5120" s="970"/>
      <c r="B5120" s="974"/>
      <c r="C5120" s="972"/>
      <c r="D5120" s="789"/>
      <c r="E5120" s="789"/>
      <c r="F5120" s="789"/>
    </row>
    <row r="5121" spans="1:6">
      <c r="A5121" s="970"/>
      <c r="B5121" s="974"/>
      <c r="C5121" s="972"/>
      <c r="D5121" s="789"/>
      <c r="E5121" s="789"/>
      <c r="F5121" s="789"/>
    </row>
    <row r="5122" spans="1:6">
      <c r="A5122" s="970"/>
      <c r="B5122" s="974"/>
      <c r="C5122" s="972"/>
      <c r="D5122" s="789"/>
      <c r="E5122" s="789"/>
      <c r="F5122" s="789"/>
    </row>
    <row r="5123" spans="1:6">
      <c r="A5123" s="970"/>
      <c r="B5123" s="974"/>
      <c r="C5123" s="972"/>
      <c r="D5123" s="789"/>
      <c r="E5123" s="789"/>
      <c r="F5123" s="789"/>
    </row>
    <row r="5124" spans="1:6">
      <c r="A5124" s="970"/>
      <c r="B5124" s="974"/>
      <c r="C5124" s="972"/>
      <c r="D5124" s="789"/>
      <c r="E5124" s="789"/>
      <c r="F5124" s="789"/>
    </row>
    <row r="5125" spans="1:6">
      <c r="A5125" s="970"/>
      <c r="B5125" s="974"/>
      <c r="C5125" s="972"/>
      <c r="D5125" s="789"/>
      <c r="E5125" s="789"/>
      <c r="F5125" s="789"/>
    </row>
    <row r="5126" spans="1:6">
      <c r="A5126" s="970"/>
      <c r="B5126" s="974"/>
      <c r="C5126" s="972"/>
      <c r="D5126" s="789"/>
      <c r="E5126" s="789"/>
      <c r="F5126" s="789"/>
    </row>
    <row r="5127" spans="1:6">
      <c r="A5127" s="970"/>
      <c r="B5127" s="974"/>
      <c r="C5127" s="972"/>
      <c r="D5127" s="789"/>
      <c r="E5127" s="789"/>
      <c r="F5127" s="789"/>
    </row>
    <row r="5128" spans="1:6">
      <c r="A5128" s="970"/>
      <c r="B5128" s="974"/>
      <c r="C5128" s="972"/>
      <c r="D5128" s="789"/>
      <c r="E5128" s="789"/>
      <c r="F5128" s="789"/>
    </row>
    <row r="5129" spans="1:6">
      <c r="A5129" s="970"/>
      <c r="B5129" s="974"/>
      <c r="C5129" s="972"/>
      <c r="D5129" s="789"/>
      <c r="E5129" s="789"/>
      <c r="F5129" s="789"/>
    </row>
    <row r="5130" spans="1:6">
      <c r="A5130" s="970"/>
      <c r="B5130" s="974"/>
      <c r="C5130" s="972"/>
      <c r="D5130" s="789"/>
      <c r="E5130" s="789"/>
      <c r="F5130" s="789"/>
    </row>
    <row r="5131" spans="1:6">
      <c r="A5131" s="970"/>
      <c r="B5131" s="974"/>
      <c r="C5131" s="972"/>
      <c r="D5131" s="789"/>
      <c r="E5131" s="789"/>
      <c r="F5131" s="789"/>
    </row>
    <row r="5132" spans="1:6">
      <c r="A5132" s="970"/>
      <c r="B5132" s="974"/>
      <c r="C5132" s="972"/>
      <c r="D5132" s="789"/>
      <c r="E5132" s="789"/>
      <c r="F5132" s="789"/>
    </row>
    <row r="5133" spans="1:6">
      <c r="A5133" s="970"/>
      <c r="B5133" s="974"/>
      <c r="C5133" s="972"/>
      <c r="D5133" s="789"/>
      <c r="E5133" s="789"/>
      <c r="F5133" s="789"/>
    </row>
    <row r="5134" spans="1:6">
      <c r="A5134" s="970"/>
      <c r="B5134" s="974"/>
      <c r="C5134" s="972"/>
      <c r="D5134" s="789"/>
      <c r="E5134" s="789"/>
      <c r="F5134" s="789"/>
    </row>
    <row r="5135" spans="1:6">
      <c r="A5135" s="970"/>
      <c r="B5135" s="974"/>
      <c r="C5135" s="972"/>
      <c r="D5135" s="789"/>
      <c r="E5135" s="789"/>
      <c r="F5135" s="789"/>
    </row>
    <row r="5136" spans="1:6">
      <c r="A5136" s="970"/>
      <c r="B5136" s="974"/>
      <c r="C5136" s="972"/>
      <c r="D5136" s="789"/>
      <c r="E5136" s="789"/>
      <c r="F5136" s="789"/>
    </row>
    <row r="5137" spans="1:6">
      <c r="A5137" s="970"/>
      <c r="B5137" s="974"/>
      <c r="C5137" s="972"/>
      <c r="D5137" s="789"/>
      <c r="E5137" s="789"/>
      <c r="F5137" s="789"/>
    </row>
    <row r="5138" spans="1:6">
      <c r="A5138" s="970"/>
      <c r="B5138" s="974"/>
      <c r="C5138" s="972"/>
      <c r="D5138" s="789"/>
      <c r="E5138" s="789"/>
      <c r="F5138" s="789"/>
    </row>
    <row r="5139" spans="1:6">
      <c r="A5139" s="970"/>
      <c r="B5139" s="974"/>
      <c r="C5139" s="972"/>
      <c r="D5139" s="789"/>
      <c r="E5139" s="789"/>
      <c r="F5139" s="789"/>
    </row>
    <row r="5140" spans="1:6">
      <c r="A5140" s="970"/>
      <c r="B5140" s="974"/>
      <c r="C5140" s="972"/>
      <c r="D5140" s="789"/>
      <c r="E5140" s="789"/>
      <c r="F5140" s="789"/>
    </row>
    <row r="5141" spans="1:6">
      <c r="A5141" s="970"/>
      <c r="B5141" s="974"/>
      <c r="C5141" s="972"/>
      <c r="D5141" s="789"/>
      <c r="E5141" s="789"/>
      <c r="F5141" s="789"/>
    </row>
    <row r="5142" spans="1:6">
      <c r="A5142" s="970"/>
      <c r="B5142" s="974"/>
      <c r="C5142" s="972"/>
      <c r="D5142" s="789"/>
      <c r="E5142" s="789"/>
      <c r="F5142" s="789"/>
    </row>
    <row r="5143" spans="1:6">
      <c r="A5143" s="970"/>
      <c r="B5143" s="974"/>
      <c r="C5143" s="972"/>
      <c r="D5143" s="789"/>
      <c r="E5143" s="789"/>
      <c r="F5143" s="789"/>
    </row>
    <row r="5144" spans="1:6">
      <c r="A5144" s="970"/>
      <c r="B5144" s="974"/>
      <c r="C5144" s="972"/>
      <c r="D5144" s="789"/>
      <c r="E5144" s="789"/>
      <c r="F5144" s="789"/>
    </row>
    <row r="5145" spans="1:6">
      <c r="A5145" s="970"/>
      <c r="B5145" s="974"/>
      <c r="C5145" s="972"/>
      <c r="D5145" s="789"/>
      <c r="E5145" s="789"/>
      <c r="F5145" s="789"/>
    </row>
    <row r="5146" spans="1:6">
      <c r="A5146" s="970"/>
      <c r="B5146" s="974"/>
      <c r="C5146" s="972"/>
      <c r="D5146" s="789"/>
      <c r="E5146" s="789"/>
      <c r="F5146" s="789"/>
    </row>
    <row r="5147" spans="1:6">
      <c r="A5147" s="970"/>
      <c r="B5147" s="974"/>
      <c r="C5147" s="972"/>
      <c r="D5147" s="789"/>
      <c r="E5147" s="789"/>
      <c r="F5147" s="789"/>
    </row>
    <row r="5148" spans="1:6">
      <c r="A5148" s="970"/>
      <c r="B5148" s="974"/>
      <c r="C5148" s="972"/>
      <c r="D5148" s="789"/>
      <c r="E5148" s="789"/>
      <c r="F5148" s="789"/>
    </row>
    <row r="5149" spans="1:6">
      <c r="A5149" s="970"/>
      <c r="B5149" s="974"/>
      <c r="C5149" s="972"/>
      <c r="D5149" s="789"/>
      <c r="E5149" s="789"/>
      <c r="F5149" s="789"/>
    </row>
    <row r="5150" spans="1:6">
      <c r="A5150" s="970"/>
      <c r="B5150" s="974"/>
      <c r="C5150" s="972"/>
      <c r="D5150" s="789"/>
      <c r="E5150" s="789"/>
      <c r="F5150" s="789"/>
    </row>
    <row r="5151" spans="1:6">
      <c r="A5151" s="970"/>
      <c r="B5151" s="974"/>
      <c r="C5151" s="972"/>
      <c r="D5151" s="789"/>
      <c r="E5151" s="789"/>
      <c r="F5151" s="789"/>
    </row>
    <row r="5152" spans="1:6">
      <c r="A5152" s="970"/>
      <c r="B5152" s="974"/>
      <c r="C5152" s="972"/>
      <c r="D5152" s="789"/>
      <c r="E5152" s="789"/>
      <c r="F5152" s="789"/>
    </row>
    <row r="5153" spans="1:6">
      <c r="A5153" s="970"/>
      <c r="B5153" s="974"/>
      <c r="C5153" s="972"/>
      <c r="D5153" s="789"/>
      <c r="E5153" s="789"/>
      <c r="F5153" s="789"/>
    </row>
    <row r="5154" spans="1:6">
      <c r="A5154" s="970"/>
      <c r="B5154" s="974"/>
      <c r="C5154" s="972"/>
      <c r="D5154" s="789"/>
      <c r="E5154" s="789"/>
      <c r="F5154" s="789"/>
    </row>
    <row r="5155" spans="1:6">
      <c r="A5155" s="970"/>
      <c r="B5155" s="974"/>
      <c r="C5155" s="972"/>
      <c r="D5155" s="789"/>
      <c r="E5155" s="789"/>
      <c r="F5155" s="789"/>
    </row>
    <row r="5156" spans="1:6">
      <c r="A5156" s="970"/>
      <c r="B5156" s="974"/>
      <c r="C5156" s="972"/>
      <c r="D5156" s="789"/>
      <c r="E5156" s="789"/>
      <c r="F5156" s="789"/>
    </row>
    <row r="5157" spans="1:6">
      <c r="A5157" s="970"/>
      <c r="B5157" s="974"/>
      <c r="C5157" s="972"/>
      <c r="D5157" s="789"/>
      <c r="E5157" s="789"/>
      <c r="F5157" s="789"/>
    </row>
    <row r="5158" spans="1:6">
      <c r="A5158" s="970"/>
      <c r="B5158" s="974"/>
      <c r="C5158" s="972"/>
      <c r="D5158" s="789"/>
      <c r="E5158" s="789"/>
      <c r="F5158" s="789"/>
    </row>
    <row r="5159" spans="1:6">
      <c r="A5159" s="970"/>
      <c r="B5159" s="974"/>
      <c r="C5159" s="972"/>
      <c r="D5159" s="789"/>
      <c r="E5159" s="789"/>
      <c r="F5159" s="789"/>
    </row>
    <row r="5160" spans="1:6">
      <c r="A5160" s="970"/>
      <c r="B5160" s="974"/>
      <c r="C5160" s="972"/>
      <c r="D5160" s="789"/>
      <c r="E5160" s="789"/>
      <c r="F5160" s="789"/>
    </row>
    <row r="5161" spans="1:6">
      <c r="A5161" s="970"/>
      <c r="B5161" s="974"/>
      <c r="C5161" s="972"/>
      <c r="D5161" s="789"/>
      <c r="E5161" s="789"/>
      <c r="F5161" s="789"/>
    </row>
    <row r="5162" spans="1:6">
      <c r="A5162" s="970"/>
      <c r="B5162" s="974"/>
      <c r="C5162" s="972"/>
      <c r="D5162" s="789"/>
      <c r="E5162" s="789"/>
      <c r="F5162" s="789"/>
    </row>
    <row r="5163" spans="1:6">
      <c r="A5163" s="970"/>
      <c r="B5163" s="974"/>
      <c r="C5163" s="972"/>
      <c r="D5163" s="789"/>
      <c r="E5163" s="789"/>
      <c r="F5163" s="789"/>
    </row>
    <row r="5164" spans="1:6">
      <c r="A5164" s="970"/>
      <c r="B5164" s="974"/>
      <c r="C5164" s="972"/>
      <c r="D5164" s="789"/>
      <c r="E5164" s="789"/>
      <c r="F5164" s="789"/>
    </row>
    <row r="5165" spans="1:6">
      <c r="A5165" s="970"/>
      <c r="B5165" s="974"/>
      <c r="C5165" s="972"/>
      <c r="D5165" s="789"/>
      <c r="E5165" s="789"/>
      <c r="F5165" s="789"/>
    </row>
    <row r="5166" spans="1:6">
      <c r="A5166" s="970"/>
      <c r="B5166" s="974"/>
      <c r="C5166" s="972"/>
      <c r="D5166" s="789"/>
      <c r="E5166" s="789"/>
      <c r="F5166" s="789"/>
    </row>
    <row r="5167" spans="1:6">
      <c r="A5167" s="970"/>
      <c r="B5167" s="974"/>
      <c r="C5167" s="972"/>
      <c r="D5167" s="789"/>
      <c r="E5167" s="789"/>
      <c r="F5167" s="789"/>
    </row>
    <row r="5168" spans="1:6">
      <c r="A5168" s="970"/>
      <c r="B5168" s="974"/>
      <c r="C5168" s="972"/>
      <c r="D5168" s="789"/>
      <c r="E5168" s="789"/>
      <c r="F5168" s="789"/>
    </row>
    <row r="5169" spans="1:6">
      <c r="A5169" s="970"/>
      <c r="B5169" s="974"/>
      <c r="C5169" s="972"/>
      <c r="D5169" s="789"/>
      <c r="E5169" s="789"/>
      <c r="F5169" s="789"/>
    </row>
    <row r="5170" spans="1:6">
      <c r="A5170" s="970"/>
      <c r="B5170" s="974"/>
      <c r="C5170" s="972"/>
      <c r="D5170" s="789"/>
      <c r="E5170" s="789"/>
      <c r="F5170" s="789"/>
    </row>
    <row r="5171" spans="1:6">
      <c r="A5171" s="970"/>
      <c r="B5171" s="974"/>
      <c r="C5171" s="972"/>
      <c r="D5171" s="789"/>
      <c r="E5171" s="789"/>
      <c r="F5171" s="789"/>
    </row>
    <row r="5172" spans="1:6">
      <c r="A5172" s="970"/>
      <c r="B5172" s="974"/>
      <c r="C5172" s="972"/>
      <c r="D5172" s="789"/>
      <c r="E5172" s="789"/>
      <c r="F5172" s="789"/>
    </row>
    <row r="5173" spans="1:6">
      <c r="A5173" s="970"/>
      <c r="B5173" s="974"/>
      <c r="C5173" s="972"/>
      <c r="D5173" s="789"/>
      <c r="E5173" s="789"/>
      <c r="F5173" s="789"/>
    </row>
    <row r="5174" spans="1:6">
      <c r="A5174" s="970"/>
      <c r="B5174" s="974"/>
      <c r="C5174" s="972"/>
      <c r="D5174" s="789"/>
      <c r="E5174" s="789"/>
      <c r="F5174" s="789"/>
    </row>
    <row r="5175" spans="1:6">
      <c r="A5175" s="970"/>
      <c r="B5175" s="974"/>
      <c r="C5175" s="972"/>
      <c r="D5175" s="789"/>
      <c r="E5175" s="789"/>
      <c r="F5175" s="789"/>
    </row>
    <row r="5176" spans="1:6">
      <c r="A5176" s="970"/>
      <c r="B5176" s="974"/>
      <c r="C5176" s="972"/>
      <c r="D5176" s="789"/>
      <c r="E5176" s="789"/>
      <c r="F5176" s="789"/>
    </row>
    <row r="5177" spans="1:6">
      <c r="A5177" s="970"/>
      <c r="B5177" s="974"/>
      <c r="C5177" s="972"/>
      <c r="D5177" s="789"/>
      <c r="E5177" s="789"/>
      <c r="F5177" s="789"/>
    </row>
    <row r="5178" spans="1:6">
      <c r="A5178" s="970"/>
      <c r="B5178" s="974"/>
      <c r="C5178" s="972"/>
      <c r="D5178" s="789"/>
      <c r="E5178" s="789"/>
      <c r="F5178" s="789"/>
    </row>
    <row r="5179" spans="1:6">
      <c r="A5179" s="970"/>
      <c r="B5179" s="974"/>
      <c r="C5179" s="972"/>
      <c r="D5179" s="789"/>
      <c r="E5179" s="789"/>
      <c r="F5179" s="789"/>
    </row>
    <row r="5180" spans="1:6">
      <c r="A5180" s="970"/>
      <c r="B5180" s="974"/>
      <c r="C5180" s="972"/>
      <c r="D5180" s="789"/>
      <c r="E5180" s="789"/>
      <c r="F5180" s="789"/>
    </row>
    <row r="5181" spans="1:6">
      <c r="A5181" s="970"/>
      <c r="B5181" s="974"/>
      <c r="C5181" s="972"/>
      <c r="D5181" s="789"/>
      <c r="E5181" s="789"/>
      <c r="F5181" s="789"/>
    </row>
    <row r="5182" spans="1:6">
      <c r="A5182" s="970"/>
      <c r="B5182" s="974"/>
      <c r="C5182" s="972"/>
      <c r="D5182" s="789"/>
      <c r="E5182" s="789"/>
      <c r="F5182" s="789"/>
    </row>
    <row r="5183" spans="1:6">
      <c r="A5183" s="970"/>
      <c r="B5183" s="974"/>
      <c r="C5183" s="972"/>
      <c r="D5183" s="789"/>
      <c r="E5183" s="789"/>
      <c r="F5183" s="789"/>
    </row>
    <row r="5184" spans="1:6">
      <c r="A5184" s="970"/>
      <c r="B5184" s="974"/>
      <c r="C5184" s="972"/>
      <c r="D5184" s="789"/>
      <c r="E5184" s="789"/>
      <c r="F5184" s="789"/>
    </row>
    <row r="5185" spans="1:6">
      <c r="A5185" s="970"/>
      <c r="B5185" s="974"/>
      <c r="C5185" s="972"/>
      <c r="D5185" s="789"/>
      <c r="E5185" s="789"/>
      <c r="F5185" s="789"/>
    </row>
    <row r="5186" spans="1:6">
      <c r="A5186" s="970"/>
      <c r="B5186" s="974"/>
      <c r="C5186" s="972"/>
      <c r="D5186" s="789"/>
      <c r="E5186" s="789"/>
      <c r="F5186" s="789"/>
    </row>
    <row r="5187" spans="1:6">
      <c r="A5187" s="970"/>
      <c r="B5187" s="974"/>
      <c r="C5187" s="972"/>
      <c r="D5187" s="789"/>
      <c r="E5187" s="789"/>
      <c r="F5187" s="789"/>
    </row>
    <row r="5188" spans="1:6">
      <c r="A5188" s="970"/>
      <c r="B5188" s="974"/>
      <c r="C5188" s="972"/>
      <c r="D5188" s="789"/>
      <c r="E5188" s="789"/>
      <c r="F5188" s="789"/>
    </row>
    <row r="5189" spans="1:6">
      <c r="A5189" s="970"/>
      <c r="B5189" s="974"/>
      <c r="C5189" s="972"/>
      <c r="D5189" s="789"/>
      <c r="E5189" s="789"/>
      <c r="F5189" s="789"/>
    </row>
    <row r="5190" spans="1:6">
      <c r="A5190" s="970"/>
      <c r="B5190" s="974"/>
      <c r="C5190" s="972"/>
      <c r="D5190" s="789"/>
      <c r="E5190" s="789"/>
      <c r="F5190" s="789"/>
    </row>
    <row r="5191" spans="1:6">
      <c r="A5191" s="970"/>
      <c r="B5191" s="974"/>
      <c r="C5191" s="972"/>
      <c r="D5191" s="789"/>
      <c r="E5191" s="789"/>
      <c r="F5191" s="789"/>
    </row>
    <row r="5192" spans="1:6">
      <c r="A5192" s="970"/>
      <c r="B5192" s="974"/>
      <c r="C5192" s="972"/>
      <c r="D5192" s="789"/>
      <c r="E5192" s="789"/>
      <c r="F5192" s="789"/>
    </row>
    <row r="5193" spans="1:6">
      <c r="A5193" s="970"/>
      <c r="B5193" s="974"/>
      <c r="C5193" s="972"/>
      <c r="D5193" s="789"/>
      <c r="E5193" s="789"/>
      <c r="F5193" s="789"/>
    </row>
    <row r="5194" spans="1:6">
      <c r="A5194" s="970"/>
      <c r="B5194" s="974"/>
      <c r="C5194" s="972"/>
      <c r="D5194" s="789"/>
      <c r="E5194" s="789"/>
      <c r="F5194" s="789"/>
    </row>
    <row r="5195" spans="1:6">
      <c r="A5195" s="970"/>
      <c r="B5195" s="974"/>
      <c r="C5195" s="972"/>
      <c r="D5195" s="789"/>
      <c r="E5195" s="789"/>
      <c r="F5195" s="789"/>
    </row>
    <row r="5196" spans="1:6">
      <c r="A5196" s="970"/>
      <c r="B5196" s="974"/>
      <c r="C5196" s="972"/>
      <c r="D5196" s="789"/>
      <c r="E5196" s="789"/>
      <c r="F5196" s="789"/>
    </row>
    <row r="5197" spans="1:6">
      <c r="A5197" s="970"/>
      <c r="B5197" s="974"/>
      <c r="C5197" s="972"/>
      <c r="D5197" s="789"/>
      <c r="E5197" s="789"/>
      <c r="F5197" s="789"/>
    </row>
    <row r="5198" spans="1:6">
      <c r="A5198" s="970"/>
      <c r="B5198" s="974"/>
      <c r="C5198" s="972"/>
      <c r="D5198" s="789"/>
      <c r="E5198" s="789"/>
      <c r="F5198" s="789"/>
    </row>
    <row r="5199" spans="1:6">
      <c r="A5199" s="970"/>
      <c r="B5199" s="974"/>
      <c r="C5199" s="972"/>
      <c r="D5199" s="789"/>
      <c r="E5199" s="789"/>
      <c r="F5199" s="789"/>
    </row>
    <row r="5200" spans="1:6">
      <c r="A5200" s="970"/>
      <c r="B5200" s="974"/>
      <c r="C5200" s="972"/>
      <c r="D5200" s="789"/>
      <c r="E5200" s="789"/>
      <c r="F5200" s="789"/>
    </row>
    <row r="5201" spans="1:6">
      <c r="A5201" s="970"/>
      <c r="B5201" s="974"/>
      <c r="C5201" s="972"/>
      <c r="D5201" s="789"/>
      <c r="E5201" s="789"/>
      <c r="F5201" s="789"/>
    </row>
    <row r="5202" spans="1:6">
      <c r="A5202" s="970"/>
      <c r="B5202" s="974"/>
      <c r="C5202" s="972"/>
      <c r="D5202" s="789"/>
      <c r="E5202" s="789"/>
      <c r="F5202" s="789"/>
    </row>
    <row r="5203" spans="1:6">
      <c r="A5203" s="970"/>
      <c r="B5203" s="974"/>
      <c r="C5203" s="972"/>
      <c r="D5203" s="789"/>
      <c r="E5203" s="789"/>
      <c r="F5203" s="789"/>
    </row>
    <row r="5204" spans="1:6">
      <c r="A5204" s="970"/>
      <c r="B5204" s="974"/>
      <c r="C5204" s="972"/>
      <c r="D5204" s="789"/>
      <c r="E5204" s="789"/>
      <c r="F5204" s="789"/>
    </row>
    <row r="5205" spans="1:6">
      <c r="A5205" s="970"/>
      <c r="B5205" s="974"/>
      <c r="C5205" s="972"/>
      <c r="D5205" s="789"/>
      <c r="E5205" s="789"/>
      <c r="F5205" s="789"/>
    </row>
    <row r="5206" spans="1:6">
      <c r="A5206" s="970"/>
      <c r="B5206" s="974"/>
      <c r="C5206" s="972"/>
      <c r="D5206" s="789"/>
      <c r="E5206" s="789"/>
      <c r="F5206" s="789"/>
    </row>
    <row r="5207" spans="1:6">
      <c r="A5207" s="970"/>
      <c r="B5207" s="974"/>
      <c r="C5207" s="972"/>
      <c r="D5207" s="789"/>
      <c r="E5207" s="789"/>
      <c r="F5207" s="789"/>
    </row>
    <row r="5208" spans="1:6">
      <c r="A5208" s="970"/>
      <c r="B5208" s="974"/>
      <c r="C5208" s="972"/>
      <c r="D5208" s="789"/>
      <c r="E5208" s="789"/>
      <c r="F5208" s="789"/>
    </row>
    <row r="5209" spans="1:6">
      <c r="A5209" s="970"/>
      <c r="B5209" s="974"/>
      <c r="C5209" s="972"/>
      <c r="D5209" s="789"/>
      <c r="E5209" s="789"/>
      <c r="F5209" s="789"/>
    </row>
    <row r="5210" spans="1:6">
      <c r="A5210" s="970"/>
      <c r="B5210" s="974"/>
      <c r="C5210" s="972"/>
      <c r="D5210" s="789"/>
      <c r="E5210" s="789"/>
      <c r="F5210" s="789"/>
    </row>
    <row r="5211" spans="1:6">
      <c r="A5211" s="970"/>
      <c r="B5211" s="974"/>
      <c r="C5211" s="972"/>
      <c r="D5211" s="789"/>
      <c r="E5211" s="789"/>
      <c r="F5211" s="789"/>
    </row>
    <row r="5212" spans="1:6">
      <c r="A5212" s="970"/>
      <c r="B5212" s="974"/>
      <c r="C5212" s="972"/>
      <c r="D5212" s="789"/>
      <c r="E5212" s="789"/>
      <c r="F5212" s="789"/>
    </row>
    <row r="5213" spans="1:6">
      <c r="A5213" s="970"/>
      <c r="B5213" s="974"/>
      <c r="C5213" s="972"/>
      <c r="D5213" s="789"/>
      <c r="E5213" s="789"/>
      <c r="F5213" s="789"/>
    </row>
    <row r="5214" spans="1:6">
      <c r="A5214" s="970"/>
      <c r="B5214" s="974"/>
      <c r="C5214" s="972"/>
      <c r="D5214" s="789"/>
      <c r="E5214" s="789"/>
      <c r="F5214" s="789"/>
    </row>
    <row r="5215" spans="1:6">
      <c r="A5215" s="970"/>
      <c r="B5215" s="974"/>
      <c r="C5215" s="972"/>
      <c r="D5215" s="789"/>
      <c r="E5215" s="789"/>
      <c r="F5215" s="789"/>
    </row>
    <row r="5216" spans="1:6">
      <c r="A5216" s="970"/>
      <c r="B5216" s="974"/>
      <c r="C5216" s="972"/>
      <c r="D5216" s="789"/>
      <c r="E5216" s="789"/>
      <c r="F5216" s="789"/>
    </row>
    <row r="5217" spans="1:6">
      <c r="A5217" s="970"/>
      <c r="B5217" s="974"/>
      <c r="C5217" s="972"/>
      <c r="D5217" s="789"/>
      <c r="E5217" s="789"/>
      <c r="F5217" s="789"/>
    </row>
    <row r="5218" spans="1:6">
      <c r="A5218" s="970"/>
      <c r="B5218" s="974"/>
      <c r="C5218" s="972"/>
      <c r="D5218" s="789"/>
      <c r="E5218" s="789"/>
      <c r="F5218" s="789"/>
    </row>
    <row r="5219" spans="1:6">
      <c r="A5219" s="970"/>
      <c r="B5219" s="974"/>
      <c r="C5219" s="972"/>
      <c r="D5219" s="789"/>
      <c r="E5219" s="789"/>
      <c r="F5219" s="789"/>
    </row>
    <row r="5220" spans="1:6">
      <c r="A5220" s="970"/>
      <c r="B5220" s="974"/>
      <c r="C5220" s="972"/>
      <c r="D5220" s="789"/>
      <c r="E5220" s="789"/>
      <c r="F5220" s="789"/>
    </row>
    <row r="5221" spans="1:6">
      <c r="A5221" s="970"/>
      <c r="B5221" s="974"/>
      <c r="C5221" s="972"/>
      <c r="D5221" s="789"/>
      <c r="E5221" s="789"/>
      <c r="F5221" s="789"/>
    </row>
    <row r="5222" spans="1:6">
      <c r="A5222" s="970"/>
      <c r="B5222" s="974"/>
      <c r="C5222" s="972"/>
      <c r="D5222" s="789"/>
      <c r="E5222" s="789"/>
      <c r="F5222" s="789"/>
    </row>
    <row r="5223" spans="1:6">
      <c r="A5223" s="970"/>
      <c r="B5223" s="974"/>
      <c r="C5223" s="972"/>
      <c r="D5223" s="789"/>
      <c r="E5223" s="789"/>
      <c r="F5223" s="789"/>
    </row>
    <row r="5224" spans="1:6">
      <c r="A5224" s="970"/>
      <c r="B5224" s="974"/>
      <c r="C5224" s="972"/>
      <c r="D5224" s="789"/>
      <c r="E5224" s="789"/>
      <c r="F5224" s="789"/>
    </row>
    <row r="5225" spans="1:6">
      <c r="A5225" s="970"/>
      <c r="B5225" s="974"/>
      <c r="C5225" s="972"/>
      <c r="D5225" s="789"/>
      <c r="E5225" s="789"/>
      <c r="F5225" s="789"/>
    </row>
    <row r="5226" spans="1:6">
      <c r="A5226" s="970"/>
      <c r="B5226" s="974"/>
      <c r="C5226" s="972"/>
      <c r="D5226" s="789"/>
      <c r="E5226" s="789"/>
      <c r="F5226" s="789"/>
    </row>
    <row r="5227" spans="1:6">
      <c r="A5227" s="970"/>
      <c r="B5227" s="974"/>
      <c r="C5227" s="972"/>
      <c r="D5227" s="789"/>
      <c r="E5227" s="789"/>
      <c r="F5227" s="789"/>
    </row>
    <row r="5228" spans="1:6">
      <c r="A5228" s="970"/>
      <c r="B5228" s="974"/>
      <c r="C5228" s="972"/>
      <c r="D5228" s="789"/>
      <c r="E5228" s="789"/>
      <c r="F5228" s="789"/>
    </row>
    <row r="5229" spans="1:6">
      <c r="A5229" s="970"/>
      <c r="B5229" s="974"/>
      <c r="C5229" s="972"/>
      <c r="D5229" s="789"/>
      <c r="E5229" s="789"/>
      <c r="F5229" s="789"/>
    </row>
    <row r="5230" spans="1:6">
      <c r="A5230" s="970"/>
      <c r="B5230" s="974"/>
      <c r="C5230" s="972"/>
      <c r="D5230" s="789"/>
      <c r="E5230" s="789"/>
      <c r="F5230" s="789"/>
    </row>
    <row r="5231" spans="1:6">
      <c r="A5231" s="970"/>
      <c r="B5231" s="974"/>
      <c r="C5231" s="972"/>
      <c r="D5231" s="789"/>
      <c r="E5231" s="789"/>
      <c r="F5231" s="789"/>
    </row>
    <row r="5232" spans="1:6">
      <c r="A5232" s="970"/>
      <c r="B5232" s="974"/>
      <c r="C5232" s="972"/>
      <c r="D5232" s="789"/>
      <c r="E5232" s="789"/>
      <c r="F5232" s="789"/>
    </row>
    <row r="5233" spans="1:6">
      <c r="A5233" s="970"/>
      <c r="B5233" s="974"/>
      <c r="C5233" s="972"/>
      <c r="D5233" s="789"/>
      <c r="E5233" s="789"/>
      <c r="F5233" s="789"/>
    </row>
    <row r="5234" spans="1:6">
      <c r="A5234" s="970"/>
      <c r="B5234" s="974"/>
      <c r="C5234" s="972"/>
      <c r="D5234" s="789"/>
      <c r="E5234" s="789"/>
      <c r="F5234" s="789"/>
    </row>
    <row r="5235" spans="1:6">
      <c r="A5235" s="970"/>
      <c r="B5235" s="974"/>
      <c r="C5235" s="972"/>
      <c r="D5235" s="789"/>
      <c r="E5235" s="789"/>
      <c r="F5235" s="789"/>
    </row>
    <row r="5236" spans="1:6">
      <c r="A5236" s="970"/>
      <c r="B5236" s="974"/>
      <c r="C5236" s="972"/>
      <c r="D5236" s="789"/>
      <c r="E5236" s="789"/>
      <c r="F5236" s="789"/>
    </row>
    <row r="5237" spans="1:6">
      <c r="A5237" s="970"/>
      <c r="B5237" s="974"/>
      <c r="C5237" s="972"/>
      <c r="D5237" s="789"/>
      <c r="E5237" s="789"/>
      <c r="F5237" s="789"/>
    </row>
    <row r="5238" spans="1:6">
      <c r="A5238" s="970"/>
      <c r="B5238" s="974"/>
      <c r="C5238" s="972"/>
      <c r="D5238" s="789"/>
      <c r="E5238" s="789"/>
      <c r="F5238" s="789"/>
    </row>
    <row r="5239" spans="1:6">
      <c r="A5239" s="970"/>
      <c r="B5239" s="974"/>
      <c r="C5239" s="972"/>
      <c r="D5239" s="789"/>
      <c r="E5239" s="789"/>
      <c r="F5239" s="789"/>
    </row>
    <row r="5240" spans="1:6">
      <c r="A5240" s="970"/>
      <c r="B5240" s="974"/>
      <c r="C5240" s="972"/>
      <c r="D5240" s="789"/>
      <c r="E5240" s="789"/>
      <c r="F5240" s="789"/>
    </row>
    <row r="5241" spans="1:6">
      <c r="A5241" s="970"/>
      <c r="B5241" s="974"/>
      <c r="C5241" s="972"/>
      <c r="D5241" s="789"/>
      <c r="E5241" s="789"/>
      <c r="F5241" s="789"/>
    </row>
    <row r="5242" spans="1:6">
      <c r="A5242" s="970"/>
      <c r="B5242" s="974"/>
      <c r="C5242" s="972"/>
      <c r="D5242" s="789"/>
      <c r="E5242" s="789"/>
      <c r="F5242" s="789"/>
    </row>
    <row r="5243" spans="1:6">
      <c r="A5243" s="970"/>
      <c r="B5243" s="974"/>
      <c r="C5243" s="972"/>
      <c r="D5243" s="789"/>
      <c r="E5243" s="789"/>
      <c r="F5243" s="789"/>
    </row>
    <row r="5244" spans="1:6">
      <c r="A5244" s="970"/>
      <c r="B5244" s="974"/>
      <c r="C5244" s="972"/>
      <c r="D5244" s="789"/>
      <c r="E5244" s="789"/>
      <c r="F5244" s="789"/>
    </row>
    <row r="5245" spans="1:6">
      <c r="A5245" s="970"/>
      <c r="B5245" s="974"/>
      <c r="C5245" s="972"/>
      <c r="D5245" s="789"/>
      <c r="E5245" s="789"/>
      <c r="F5245" s="789"/>
    </row>
    <row r="5246" spans="1:6">
      <c r="A5246" s="970"/>
      <c r="B5246" s="974"/>
      <c r="C5246" s="972"/>
      <c r="D5246" s="789"/>
      <c r="E5246" s="789"/>
      <c r="F5246" s="789"/>
    </row>
    <row r="5247" spans="1:6">
      <c r="A5247" s="970"/>
      <c r="B5247" s="974"/>
      <c r="C5247" s="972"/>
      <c r="D5247" s="789"/>
      <c r="E5247" s="789"/>
      <c r="F5247" s="789"/>
    </row>
    <row r="5248" spans="1:6">
      <c r="A5248" s="970"/>
      <c r="B5248" s="974"/>
      <c r="C5248" s="972"/>
      <c r="D5248" s="789"/>
      <c r="E5248" s="789"/>
      <c r="F5248" s="789"/>
    </row>
    <row r="5249" spans="1:6">
      <c r="A5249" s="970"/>
      <c r="B5249" s="974"/>
      <c r="C5249" s="972"/>
      <c r="D5249" s="789"/>
      <c r="E5249" s="789"/>
      <c r="F5249" s="789"/>
    </row>
    <row r="5250" spans="1:6">
      <c r="A5250" s="970"/>
      <c r="B5250" s="974"/>
      <c r="C5250" s="972"/>
      <c r="D5250" s="789"/>
      <c r="E5250" s="789"/>
      <c r="F5250" s="789"/>
    </row>
    <row r="5251" spans="1:6">
      <c r="A5251" s="970"/>
      <c r="B5251" s="974"/>
      <c r="C5251" s="972"/>
      <c r="D5251" s="789"/>
      <c r="E5251" s="789"/>
      <c r="F5251" s="789"/>
    </row>
    <row r="5252" spans="1:6">
      <c r="A5252" s="970"/>
      <c r="B5252" s="974"/>
      <c r="C5252" s="972"/>
      <c r="D5252" s="789"/>
      <c r="E5252" s="789"/>
      <c r="F5252" s="789"/>
    </row>
    <row r="5253" spans="1:6">
      <c r="A5253" s="970"/>
      <c r="B5253" s="974"/>
      <c r="C5253" s="972"/>
      <c r="D5253" s="789"/>
      <c r="E5253" s="789"/>
      <c r="F5253" s="789"/>
    </row>
    <row r="5254" spans="1:6">
      <c r="A5254" s="970"/>
      <c r="B5254" s="974"/>
      <c r="C5254" s="972"/>
      <c r="D5254" s="789"/>
      <c r="E5254" s="789"/>
      <c r="F5254" s="789"/>
    </row>
    <row r="5255" spans="1:6">
      <c r="A5255" s="970"/>
      <c r="B5255" s="974"/>
      <c r="C5255" s="972"/>
      <c r="D5255" s="789"/>
      <c r="E5255" s="789"/>
      <c r="F5255" s="789"/>
    </row>
    <row r="5256" spans="1:6">
      <c r="A5256" s="970"/>
      <c r="B5256" s="974"/>
      <c r="C5256" s="972"/>
      <c r="D5256" s="789"/>
      <c r="E5256" s="789"/>
      <c r="F5256" s="789"/>
    </row>
    <row r="5257" spans="1:6">
      <c r="A5257" s="970"/>
      <c r="B5257" s="974"/>
      <c r="C5257" s="972"/>
      <c r="D5257" s="789"/>
      <c r="E5257" s="789"/>
      <c r="F5257" s="789"/>
    </row>
    <row r="5258" spans="1:6">
      <c r="A5258" s="970"/>
      <c r="B5258" s="974"/>
      <c r="C5258" s="972"/>
      <c r="D5258" s="789"/>
      <c r="E5258" s="789"/>
      <c r="F5258" s="789"/>
    </row>
    <row r="5259" spans="1:6">
      <c r="A5259" s="970"/>
      <c r="B5259" s="974"/>
      <c r="C5259" s="972"/>
      <c r="D5259" s="789"/>
      <c r="E5259" s="789"/>
      <c r="F5259" s="789"/>
    </row>
    <row r="5260" spans="1:6">
      <c r="A5260" s="970"/>
      <c r="B5260" s="974"/>
      <c r="C5260" s="972"/>
      <c r="D5260" s="789"/>
      <c r="E5260" s="789"/>
      <c r="F5260" s="789"/>
    </row>
    <row r="5261" spans="1:6">
      <c r="A5261" s="970"/>
      <c r="B5261" s="974"/>
      <c r="C5261" s="972"/>
      <c r="D5261" s="789"/>
      <c r="E5261" s="789"/>
      <c r="F5261" s="789"/>
    </row>
    <row r="5262" spans="1:6">
      <c r="A5262" s="970"/>
      <c r="B5262" s="974"/>
      <c r="C5262" s="972"/>
      <c r="D5262" s="789"/>
      <c r="E5262" s="789"/>
      <c r="F5262" s="789"/>
    </row>
    <row r="5263" spans="1:6">
      <c r="A5263" s="970"/>
      <c r="B5263" s="974"/>
      <c r="C5263" s="972"/>
      <c r="D5263" s="789"/>
      <c r="E5263" s="789"/>
      <c r="F5263" s="789"/>
    </row>
    <row r="5264" spans="1:6">
      <c r="A5264" s="970"/>
      <c r="B5264" s="974"/>
      <c r="C5264" s="972"/>
      <c r="D5264" s="789"/>
      <c r="E5264" s="789"/>
      <c r="F5264" s="789"/>
    </row>
    <row r="5265" spans="1:6">
      <c r="A5265" s="970"/>
      <c r="B5265" s="974"/>
      <c r="C5265" s="972"/>
      <c r="D5265" s="789"/>
      <c r="E5265" s="789"/>
      <c r="F5265" s="789"/>
    </row>
    <row r="5266" spans="1:6">
      <c r="A5266" s="970"/>
      <c r="B5266" s="974"/>
      <c r="C5266" s="972"/>
      <c r="D5266" s="789"/>
      <c r="E5266" s="789"/>
      <c r="F5266" s="789"/>
    </row>
    <row r="5267" spans="1:6">
      <c r="A5267" s="970"/>
      <c r="B5267" s="974"/>
      <c r="C5267" s="972"/>
      <c r="D5267" s="789"/>
      <c r="E5267" s="789"/>
      <c r="F5267" s="789"/>
    </row>
    <row r="5268" spans="1:6">
      <c r="A5268" s="970"/>
      <c r="B5268" s="974"/>
      <c r="C5268" s="972"/>
      <c r="D5268" s="789"/>
      <c r="E5268" s="789"/>
      <c r="F5268" s="789"/>
    </row>
    <row r="5269" spans="1:6">
      <c r="A5269" s="970"/>
      <c r="B5269" s="974"/>
      <c r="C5269" s="972"/>
      <c r="D5269" s="789"/>
      <c r="E5269" s="789"/>
      <c r="F5269" s="789"/>
    </row>
    <row r="5270" spans="1:6">
      <c r="A5270" s="970"/>
      <c r="B5270" s="974"/>
      <c r="C5270" s="972"/>
      <c r="D5270" s="789"/>
      <c r="E5270" s="789"/>
      <c r="F5270" s="789"/>
    </row>
    <row r="5271" spans="1:6">
      <c r="A5271" s="970"/>
      <c r="B5271" s="974"/>
      <c r="C5271" s="972"/>
      <c r="D5271" s="789"/>
      <c r="E5271" s="789"/>
      <c r="F5271" s="789"/>
    </row>
    <row r="5272" spans="1:6">
      <c r="A5272" s="970"/>
      <c r="B5272" s="974"/>
      <c r="C5272" s="972"/>
      <c r="D5272" s="789"/>
      <c r="E5272" s="789"/>
      <c r="F5272" s="789"/>
    </row>
    <row r="5273" spans="1:6">
      <c r="A5273" s="970"/>
      <c r="B5273" s="974"/>
      <c r="C5273" s="972"/>
      <c r="D5273" s="789"/>
      <c r="E5273" s="789"/>
      <c r="F5273" s="789"/>
    </row>
    <row r="5274" spans="1:6">
      <c r="A5274" s="970"/>
      <c r="B5274" s="974"/>
      <c r="C5274" s="972"/>
      <c r="D5274" s="789"/>
      <c r="E5274" s="789"/>
      <c r="F5274" s="789"/>
    </row>
    <row r="5275" spans="1:6">
      <c r="A5275" s="970"/>
      <c r="B5275" s="974"/>
      <c r="C5275" s="972"/>
      <c r="D5275" s="789"/>
      <c r="E5275" s="789"/>
      <c r="F5275" s="789"/>
    </row>
    <row r="5276" spans="1:6">
      <c r="A5276" s="970"/>
      <c r="B5276" s="974"/>
      <c r="C5276" s="972"/>
      <c r="D5276" s="789"/>
      <c r="E5276" s="789"/>
      <c r="F5276" s="789"/>
    </row>
    <row r="5277" spans="1:6">
      <c r="A5277" s="970"/>
      <c r="B5277" s="974"/>
      <c r="C5277" s="972"/>
      <c r="D5277" s="789"/>
      <c r="E5277" s="789"/>
      <c r="F5277" s="789"/>
    </row>
    <row r="5278" spans="1:6">
      <c r="A5278" s="970"/>
      <c r="B5278" s="974"/>
      <c r="C5278" s="972"/>
      <c r="D5278" s="789"/>
      <c r="E5278" s="789"/>
      <c r="F5278" s="789"/>
    </row>
    <row r="5279" spans="1:6">
      <c r="A5279" s="970"/>
      <c r="B5279" s="974"/>
      <c r="C5279" s="972"/>
      <c r="D5279" s="789"/>
      <c r="E5279" s="789"/>
      <c r="F5279" s="789"/>
    </row>
    <row r="5280" spans="1:6">
      <c r="A5280" s="970"/>
      <c r="B5280" s="974"/>
      <c r="C5280" s="972"/>
      <c r="D5280" s="789"/>
      <c r="E5280" s="789"/>
      <c r="F5280" s="789"/>
    </row>
    <row r="5281" spans="1:6">
      <c r="A5281" s="970"/>
      <c r="B5281" s="974"/>
      <c r="C5281" s="972"/>
      <c r="D5281" s="789"/>
      <c r="E5281" s="789"/>
      <c r="F5281" s="789"/>
    </row>
    <row r="5282" spans="1:6">
      <c r="A5282" s="970"/>
      <c r="B5282" s="974"/>
      <c r="C5282" s="972"/>
      <c r="D5282" s="789"/>
      <c r="E5282" s="789"/>
      <c r="F5282" s="789"/>
    </row>
    <row r="5283" spans="1:6">
      <c r="A5283" s="970"/>
      <c r="B5283" s="974"/>
      <c r="C5283" s="972"/>
      <c r="D5283" s="789"/>
      <c r="E5283" s="789"/>
      <c r="F5283" s="789"/>
    </row>
    <row r="5284" spans="1:6">
      <c r="A5284" s="970"/>
      <c r="B5284" s="974"/>
      <c r="C5284" s="972"/>
      <c r="D5284" s="789"/>
      <c r="E5284" s="789"/>
      <c r="F5284" s="789"/>
    </row>
    <row r="5285" spans="1:6">
      <c r="A5285" s="970"/>
      <c r="B5285" s="974"/>
      <c r="C5285" s="972"/>
      <c r="D5285" s="789"/>
      <c r="E5285" s="789"/>
      <c r="F5285" s="789"/>
    </row>
    <row r="5286" spans="1:6">
      <c r="A5286" s="970"/>
      <c r="B5286" s="974"/>
      <c r="C5286" s="972"/>
      <c r="D5286" s="789"/>
      <c r="E5286" s="789"/>
      <c r="F5286" s="789"/>
    </row>
    <row r="5287" spans="1:6">
      <c r="A5287" s="970"/>
      <c r="B5287" s="974"/>
      <c r="C5287" s="972"/>
      <c r="D5287" s="789"/>
      <c r="E5287" s="789"/>
      <c r="F5287" s="789"/>
    </row>
    <row r="5288" spans="1:6">
      <c r="A5288" s="970"/>
      <c r="B5288" s="974"/>
      <c r="C5288" s="972"/>
      <c r="D5288" s="789"/>
      <c r="E5288" s="789"/>
      <c r="F5288" s="789"/>
    </row>
    <row r="5289" spans="1:6">
      <c r="A5289" s="970"/>
      <c r="B5289" s="974"/>
      <c r="C5289" s="972"/>
      <c r="D5289" s="789"/>
      <c r="E5289" s="789"/>
      <c r="F5289" s="789"/>
    </row>
    <row r="5290" spans="1:6">
      <c r="A5290" s="970"/>
      <c r="B5290" s="974"/>
      <c r="C5290" s="972"/>
      <c r="D5290" s="789"/>
      <c r="E5290" s="789"/>
      <c r="F5290" s="789"/>
    </row>
    <row r="5291" spans="1:6">
      <c r="A5291" s="970"/>
      <c r="B5291" s="974"/>
      <c r="C5291" s="972"/>
      <c r="D5291" s="789"/>
      <c r="E5291" s="789"/>
      <c r="F5291" s="789"/>
    </row>
    <row r="5292" spans="1:6">
      <c r="A5292" s="970"/>
      <c r="B5292" s="974"/>
      <c r="C5292" s="972"/>
      <c r="D5292" s="789"/>
      <c r="E5292" s="789"/>
      <c r="F5292" s="789"/>
    </row>
    <row r="5293" spans="1:6">
      <c r="A5293" s="970"/>
      <c r="B5293" s="974"/>
      <c r="C5293" s="972"/>
      <c r="D5293" s="789"/>
      <c r="E5293" s="789"/>
      <c r="F5293" s="789"/>
    </row>
    <row r="5294" spans="1:6">
      <c r="A5294" s="970"/>
      <c r="B5294" s="974"/>
      <c r="C5294" s="972"/>
      <c r="D5294" s="789"/>
      <c r="E5294" s="789"/>
      <c r="F5294" s="789"/>
    </row>
    <row r="5295" spans="1:6">
      <c r="A5295" s="970"/>
      <c r="B5295" s="974"/>
      <c r="C5295" s="972"/>
      <c r="D5295" s="789"/>
      <c r="E5295" s="789"/>
      <c r="F5295" s="789"/>
    </row>
    <row r="5296" spans="1:6">
      <c r="A5296" s="970"/>
      <c r="B5296" s="974"/>
      <c r="C5296" s="972"/>
      <c r="D5296" s="789"/>
      <c r="E5296" s="789"/>
      <c r="F5296" s="789"/>
    </row>
    <row r="5297" spans="1:6">
      <c r="A5297" s="970"/>
      <c r="B5297" s="974"/>
      <c r="C5297" s="972"/>
      <c r="D5297" s="789"/>
      <c r="E5297" s="789"/>
      <c r="F5297" s="789"/>
    </row>
    <row r="5298" spans="1:6">
      <c r="A5298" s="970"/>
      <c r="B5298" s="974"/>
      <c r="C5298" s="972"/>
      <c r="D5298" s="789"/>
      <c r="E5298" s="789"/>
      <c r="F5298" s="789"/>
    </row>
    <row r="5299" spans="1:6">
      <c r="A5299" s="970"/>
      <c r="B5299" s="974"/>
      <c r="C5299" s="972"/>
      <c r="D5299" s="789"/>
      <c r="E5299" s="789"/>
      <c r="F5299" s="789"/>
    </row>
    <row r="5300" spans="1:6">
      <c r="A5300" s="970"/>
      <c r="B5300" s="974"/>
      <c r="C5300" s="972"/>
      <c r="D5300" s="789"/>
      <c r="E5300" s="789"/>
      <c r="F5300" s="789"/>
    </row>
    <row r="5301" spans="1:6">
      <c r="A5301" s="970"/>
      <c r="B5301" s="974"/>
      <c r="C5301" s="972"/>
      <c r="D5301" s="789"/>
      <c r="E5301" s="789"/>
      <c r="F5301" s="789"/>
    </row>
    <row r="5302" spans="1:6">
      <c r="A5302" s="970"/>
      <c r="B5302" s="974"/>
      <c r="C5302" s="972"/>
      <c r="D5302" s="789"/>
      <c r="E5302" s="789"/>
      <c r="F5302" s="789"/>
    </row>
    <row r="5303" spans="1:6">
      <c r="A5303" s="970"/>
      <c r="B5303" s="974"/>
      <c r="C5303" s="972"/>
      <c r="D5303" s="789"/>
      <c r="E5303" s="789"/>
      <c r="F5303" s="789"/>
    </row>
    <row r="5304" spans="1:6">
      <c r="A5304" s="970"/>
      <c r="B5304" s="974"/>
      <c r="C5304" s="972"/>
      <c r="D5304" s="789"/>
      <c r="E5304" s="789"/>
      <c r="F5304" s="789"/>
    </row>
    <row r="5305" spans="1:6">
      <c r="A5305" s="970"/>
      <c r="B5305" s="974"/>
      <c r="C5305" s="972"/>
      <c r="D5305" s="789"/>
      <c r="E5305" s="789"/>
      <c r="F5305" s="789"/>
    </row>
    <row r="5306" spans="1:6">
      <c r="A5306" s="970"/>
      <c r="B5306" s="974"/>
      <c r="C5306" s="972"/>
      <c r="D5306" s="789"/>
      <c r="E5306" s="789"/>
      <c r="F5306" s="789"/>
    </row>
    <row r="5307" spans="1:6">
      <c r="A5307" s="970"/>
      <c r="B5307" s="974"/>
      <c r="C5307" s="972"/>
      <c r="D5307" s="789"/>
      <c r="E5307" s="789"/>
      <c r="F5307" s="789"/>
    </row>
    <row r="5308" spans="1:6">
      <c r="A5308" s="970"/>
      <c r="B5308" s="974"/>
      <c r="C5308" s="972"/>
      <c r="D5308" s="789"/>
      <c r="E5308" s="789"/>
      <c r="F5308" s="789"/>
    </row>
    <row r="5309" spans="1:6">
      <c r="A5309" s="970"/>
      <c r="B5309" s="974"/>
      <c r="C5309" s="972"/>
      <c r="D5309" s="789"/>
      <c r="E5309" s="789"/>
      <c r="F5309" s="789"/>
    </row>
    <row r="5310" spans="1:6">
      <c r="A5310" s="970"/>
      <c r="B5310" s="974"/>
      <c r="C5310" s="972"/>
      <c r="D5310" s="789"/>
      <c r="E5310" s="789"/>
      <c r="F5310" s="789"/>
    </row>
    <row r="5311" spans="1:6">
      <c r="A5311" s="970"/>
      <c r="B5311" s="974"/>
      <c r="C5311" s="972"/>
      <c r="D5311" s="789"/>
      <c r="E5311" s="789"/>
      <c r="F5311" s="789"/>
    </row>
    <row r="5312" spans="1:6">
      <c r="A5312" s="970"/>
      <c r="B5312" s="974"/>
      <c r="C5312" s="972"/>
      <c r="D5312" s="789"/>
      <c r="E5312" s="789"/>
      <c r="F5312" s="789"/>
    </row>
    <row r="5313" spans="1:6">
      <c r="A5313" s="970"/>
      <c r="B5313" s="974"/>
      <c r="C5313" s="972"/>
      <c r="D5313" s="789"/>
      <c r="E5313" s="789"/>
      <c r="F5313" s="789"/>
    </row>
    <row r="5314" spans="1:6">
      <c r="A5314" s="970"/>
      <c r="B5314" s="974"/>
      <c r="C5314" s="972"/>
      <c r="D5314" s="789"/>
      <c r="E5314" s="789"/>
      <c r="F5314" s="789"/>
    </row>
    <row r="5315" spans="1:6">
      <c r="A5315" s="970"/>
      <c r="B5315" s="974"/>
      <c r="C5315" s="972"/>
      <c r="D5315" s="789"/>
      <c r="E5315" s="789"/>
      <c r="F5315" s="789"/>
    </row>
    <row r="5316" spans="1:6">
      <c r="A5316" s="970"/>
      <c r="B5316" s="974"/>
      <c r="C5316" s="972"/>
      <c r="D5316" s="789"/>
      <c r="E5316" s="789"/>
      <c r="F5316" s="789"/>
    </row>
    <row r="5317" spans="1:6">
      <c r="A5317" s="970"/>
      <c r="B5317" s="974"/>
      <c r="C5317" s="972"/>
      <c r="D5317" s="789"/>
      <c r="E5317" s="789"/>
      <c r="F5317" s="789"/>
    </row>
    <row r="5318" spans="1:6">
      <c r="A5318" s="970"/>
      <c r="B5318" s="974"/>
      <c r="C5318" s="972"/>
      <c r="D5318" s="789"/>
      <c r="E5318" s="789"/>
      <c r="F5318" s="789"/>
    </row>
    <row r="5319" spans="1:6">
      <c r="A5319" s="970"/>
      <c r="B5319" s="974"/>
      <c r="C5319" s="972"/>
      <c r="D5319" s="789"/>
      <c r="E5319" s="789"/>
      <c r="F5319" s="789"/>
    </row>
    <row r="5320" spans="1:6">
      <c r="A5320" s="970"/>
      <c r="B5320" s="974"/>
      <c r="C5320" s="972"/>
      <c r="D5320" s="789"/>
      <c r="E5320" s="789"/>
      <c r="F5320" s="789"/>
    </row>
    <row r="5321" spans="1:6">
      <c r="A5321" s="970"/>
      <c r="B5321" s="974"/>
      <c r="C5321" s="972"/>
      <c r="D5321" s="789"/>
      <c r="E5321" s="789"/>
      <c r="F5321" s="789"/>
    </row>
    <row r="5322" spans="1:6">
      <c r="A5322" s="970"/>
      <c r="B5322" s="974"/>
      <c r="C5322" s="972"/>
      <c r="D5322" s="789"/>
      <c r="E5322" s="789"/>
      <c r="F5322" s="789"/>
    </row>
    <row r="5323" spans="1:6">
      <c r="A5323" s="970"/>
      <c r="B5323" s="974"/>
      <c r="C5323" s="972"/>
      <c r="D5323" s="789"/>
      <c r="E5323" s="789"/>
      <c r="F5323" s="789"/>
    </row>
    <row r="5324" spans="1:6">
      <c r="A5324" s="970"/>
      <c r="B5324" s="974"/>
      <c r="C5324" s="972"/>
      <c r="D5324" s="789"/>
      <c r="E5324" s="789"/>
      <c r="F5324" s="789"/>
    </row>
    <row r="5325" spans="1:6">
      <c r="A5325" s="970"/>
      <c r="B5325" s="974"/>
      <c r="C5325" s="972"/>
      <c r="D5325" s="789"/>
      <c r="E5325" s="789"/>
      <c r="F5325" s="789"/>
    </row>
    <row r="5326" spans="1:6">
      <c r="A5326" s="970"/>
      <c r="B5326" s="974"/>
      <c r="C5326" s="972"/>
      <c r="D5326" s="789"/>
      <c r="E5326" s="789"/>
      <c r="F5326" s="789"/>
    </row>
    <row r="5327" spans="1:6">
      <c r="A5327" s="970"/>
      <c r="B5327" s="974"/>
      <c r="C5327" s="972"/>
      <c r="D5327" s="789"/>
      <c r="E5327" s="789"/>
      <c r="F5327" s="789"/>
    </row>
    <row r="5328" spans="1:6">
      <c r="A5328" s="970"/>
      <c r="B5328" s="974"/>
      <c r="C5328" s="972"/>
      <c r="D5328" s="789"/>
      <c r="E5328" s="789"/>
      <c r="F5328" s="789"/>
    </row>
    <row r="5329" spans="1:6">
      <c r="A5329" s="970"/>
      <c r="B5329" s="974"/>
      <c r="C5329" s="972"/>
      <c r="D5329" s="789"/>
      <c r="E5329" s="789"/>
      <c r="F5329" s="789"/>
    </row>
    <row r="5330" spans="1:6">
      <c r="A5330" s="970"/>
      <c r="B5330" s="974"/>
      <c r="C5330" s="972"/>
      <c r="D5330" s="789"/>
      <c r="E5330" s="789"/>
      <c r="F5330" s="789"/>
    </row>
    <row r="5331" spans="1:6">
      <c r="A5331" s="970"/>
      <c r="B5331" s="974"/>
      <c r="C5331" s="972"/>
      <c r="D5331" s="789"/>
      <c r="E5331" s="789"/>
      <c r="F5331" s="789"/>
    </row>
    <row r="5332" spans="1:6">
      <c r="A5332" s="970"/>
      <c r="B5332" s="974"/>
      <c r="C5332" s="972"/>
      <c r="D5332" s="789"/>
      <c r="E5332" s="789"/>
      <c r="F5332" s="789"/>
    </row>
    <row r="5333" spans="1:6">
      <c r="A5333" s="970"/>
      <c r="B5333" s="974"/>
      <c r="C5333" s="972"/>
      <c r="D5333" s="789"/>
      <c r="E5333" s="789"/>
      <c r="F5333" s="789"/>
    </row>
    <row r="5334" spans="1:6">
      <c r="A5334" s="970"/>
      <c r="B5334" s="974"/>
      <c r="C5334" s="972"/>
      <c r="D5334" s="789"/>
      <c r="E5334" s="789"/>
      <c r="F5334" s="789"/>
    </row>
    <row r="5335" spans="1:6">
      <c r="A5335" s="970"/>
      <c r="B5335" s="974"/>
      <c r="C5335" s="972"/>
      <c r="D5335" s="789"/>
      <c r="E5335" s="789"/>
      <c r="F5335" s="789"/>
    </row>
    <row r="5336" spans="1:6">
      <c r="A5336" s="970"/>
      <c r="B5336" s="974"/>
      <c r="C5336" s="972"/>
      <c r="D5336" s="789"/>
      <c r="E5336" s="789"/>
      <c r="F5336" s="789"/>
    </row>
    <row r="5337" spans="1:6">
      <c r="A5337" s="970"/>
      <c r="B5337" s="974"/>
      <c r="C5337" s="972"/>
      <c r="D5337" s="789"/>
      <c r="E5337" s="789"/>
      <c r="F5337" s="789"/>
    </row>
    <row r="5338" spans="1:6">
      <c r="A5338" s="970"/>
      <c r="B5338" s="974"/>
      <c r="C5338" s="972"/>
      <c r="D5338" s="789"/>
      <c r="E5338" s="789"/>
      <c r="F5338" s="789"/>
    </row>
    <row r="5339" spans="1:6">
      <c r="A5339" s="970"/>
      <c r="B5339" s="974"/>
      <c r="C5339" s="972"/>
      <c r="D5339" s="789"/>
      <c r="E5339" s="789"/>
      <c r="F5339" s="789"/>
    </row>
    <row r="5340" spans="1:6">
      <c r="A5340" s="970"/>
      <c r="B5340" s="974"/>
      <c r="C5340" s="972"/>
      <c r="D5340" s="789"/>
      <c r="E5340" s="789"/>
      <c r="F5340" s="789"/>
    </row>
    <row r="5341" spans="1:6">
      <c r="A5341" s="970"/>
      <c r="B5341" s="974"/>
      <c r="C5341" s="972"/>
      <c r="D5341" s="789"/>
      <c r="E5341" s="789"/>
      <c r="F5341" s="789"/>
    </row>
    <row r="5342" spans="1:6">
      <c r="A5342" s="970"/>
      <c r="B5342" s="974"/>
      <c r="C5342" s="972"/>
      <c r="D5342" s="789"/>
      <c r="E5342" s="789"/>
      <c r="F5342" s="789"/>
    </row>
    <row r="5343" spans="1:6">
      <c r="A5343" s="970"/>
      <c r="B5343" s="974"/>
      <c r="C5343" s="972"/>
      <c r="D5343" s="789"/>
      <c r="E5343" s="789"/>
      <c r="F5343" s="789"/>
    </row>
    <row r="5344" spans="1:6">
      <c r="A5344" s="970"/>
      <c r="B5344" s="974"/>
      <c r="C5344" s="972"/>
      <c r="D5344" s="789"/>
      <c r="E5344" s="789"/>
      <c r="F5344" s="789"/>
    </row>
    <row r="5345" spans="1:6">
      <c r="A5345" s="970"/>
      <c r="B5345" s="974"/>
      <c r="C5345" s="972"/>
      <c r="D5345" s="789"/>
      <c r="E5345" s="789"/>
      <c r="F5345" s="789"/>
    </row>
    <row r="5346" spans="1:6">
      <c r="A5346" s="970"/>
      <c r="B5346" s="974"/>
      <c r="C5346" s="972"/>
      <c r="D5346" s="789"/>
      <c r="E5346" s="789"/>
      <c r="F5346" s="789"/>
    </row>
    <row r="5347" spans="1:6">
      <c r="A5347" s="970"/>
      <c r="B5347" s="974"/>
      <c r="C5347" s="972"/>
      <c r="D5347" s="789"/>
      <c r="E5347" s="789"/>
      <c r="F5347" s="789"/>
    </row>
    <row r="5348" spans="1:6">
      <c r="A5348" s="970"/>
      <c r="B5348" s="974"/>
      <c r="C5348" s="972"/>
      <c r="D5348" s="789"/>
      <c r="E5348" s="789"/>
      <c r="F5348" s="789"/>
    </row>
    <row r="5349" spans="1:6">
      <c r="A5349" s="970"/>
      <c r="B5349" s="974"/>
      <c r="C5349" s="972"/>
      <c r="D5349" s="789"/>
      <c r="E5349" s="789"/>
      <c r="F5349" s="789"/>
    </row>
    <row r="5350" spans="1:6">
      <c r="A5350" s="970"/>
      <c r="B5350" s="974"/>
      <c r="C5350" s="972"/>
      <c r="D5350" s="789"/>
      <c r="E5350" s="789"/>
      <c r="F5350" s="789"/>
    </row>
    <row r="5351" spans="1:6">
      <c r="A5351" s="970"/>
      <c r="B5351" s="974"/>
      <c r="C5351" s="972"/>
      <c r="D5351" s="789"/>
      <c r="E5351" s="789"/>
      <c r="F5351" s="789"/>
    </row>
    <row r="5352" spans="1:6">
      <c r="A5352" s="970"/>
      <c r="B5352" s="974"/>
      <c r="C5352" s="972"/>
      <c r="D5352" s="789"/>
      <c r="E5352" s="789"/>
      <c r="F5352" s="789"/>
    </row>
    <row r="5353" spans="1:6">
      <c r="A5353" s="970"/>
      <c r="B5353" s="974"/>
      <c r="C5353" s="972"/>
      <c r="D5353" s="789"/>
      <c r="E5353" s="789"/>
      <c r="F5353" s="789"/>
    </row>
    <row r="5354" spans="1:6">
      <c r="A5354" s="970"/>
      <c r="B5354" s="974"/>
      <c r="C5354" s="972"/>
      <c r="D5354" s="789"/>
      <c r="E5354" s="789"/>
      <c r="F5354" s="789"/>
    </row>
    <row r="5355" spans="1:6">
      <c r="A5355" s="970"/>
      <c r="B5355" s="974"/>
      <c r="C5355" s="972"/>
      <c r="D5355" s="789"/>
      <c r="E5355" s="789"/>
      <c r="F5355" s="789"/>
    </row>
    <row r="5356" spans="1:6">
      <c r="A5356" s="970"/>
      <c r="B5356" s="974"/>
      <c r="C5356" s="972"/>
      <c r="D5356" s="789"/>
      <c r="E5356" s="789"/>
      <c r="F5356" s="789"/>
    </row>
    <row r="5357" spans="1:6">
      <c r="A5357" s="970"/>
      <c r="B5357" s="974"/>
      <c r="C5357" s="972"/>
      <c r="D5357" s="789"/>
      <c r="E5357" s="789"/>
      <c r="F5357" s="789"/>
    </row>
    <row r="5358" spans="1:6">
      <c r="A5358" s="970"/>
      <c r="B5358" s="974"/>
      <c r="C5358" s="972"/>
      <c r="D5358" s="789"/>
      <c r="E5358" s="789"/>
      <c r="F5358" s="789"/>
    </row>
    <row r="5359" spans="1:6">
      <c r="A5359" s="970"/>
      <c r="B5359" s="974"/>
      <c r="C5359" s="972"/>
      <c r="D5359" s="789"/>
      <c r="E5359" s="789"/>
      <c r="F5359" s="789"/>
    </row>
    <row r="5360" spans="1:6">
      <c r="A5360" s="970"/>
      <c r="B5360" s="974"/>
      <c r="C5360" s="972"/>
      <c r="D5360" s="789"/>
      <c r="E5360" s="789"/>
      <c r="F5360" s="789"/>
    </row>
    <row r="5361" spans="1:6">
      <c r="A5361" s="970"/>
      <c r="B5361" s="974"/>
      <c r="C5361" s="972"/>
      <c r="D5361" s="789"/>
      <c r="E5361" s="789"/>
      <c r="F5361" s="789"/>
    </row>
    <row r="5362" spans="1:6">
      <c r="A5362" s="970"/>
      <c r="B5362" s="974"/>
      <c r="C5362" s="972"/>
      <c r="D5362" s="789"/>
      <c r="E5362" s="789"/>
      <c r="F5362" s="789"/>
    </row>
    <row r="5363" spans="1:6">
      <c r="A5363" s="970"/>
      <c r="B5363" s="974"/>
      <c r="C5363" s="972"/>
      <c r="D5363" s="789"/>
      <c r="E5363" s="789"/>
      <c r="F5363" s="789"/>
    </row>
    <row r="5364" spans="1:6">
      <c r="A5364" s="970"/>
      <c r="B5364" s="974"/>
      <c r="C5364" s="972"/>
      <c r="D5364" s="789"/>
      <c r="E5364" s="789"/>
      <c r="F5364" s="789"/>
    </row>
    <row r="5365" spans="1:6">
      <c r="A5365" s="970"/>
      <c r="B5365" s="974"/>
      <c r="C5365" s="972"/>
      <c r="D5365" s="789"/>
      <c r="E5365" s="789"/>
      <c r="F5365" s="789"/>
    </row>
    <row r="5366" spans="1:6">
      <c r="A5366" s="970"/>
      <c r="B5366" s="974"/>
      <c r="C5366" s="972"/>
      <c r="D5366" s="789"/>
      <c r="E5366" s="789"/>
      <c r="F5366" s="789"/>
    </row>
    <row r="5367" spans="1:6">
      <c r="A5367" s="970"/>
      <c r="B5367" s="974"/>
      <c r="C5367" s="972"/>
      <c r="D5367" s="789"/>
      <c r="E5367" s="789"/>
      <c r="F5367" s="789"/>
    </row>
    <row r="5368" spans="1:6">
      <c r="A5368" s="970"/>
      <c r="B5368" s="974"/>
      <c r="C5368" s="972"/>
      <c r="D5368" s="789"/>
      <c r="E5368" s="789"/>
      <c r="F5368" s="789"/>
    </row>
    <row r="5369" spans="1:6">
      <c r="A5369" s="970"/>
      <c r="B5369" s="974"/>
      <c r="C5369" s="972"/>
      <c r="D5369" s="789"/>
      <c r="E5369" s="789"/>
      <c r="F5369" s="789"/>
    </row>
    <row r="5370" spans="1:6">
      <c r="A5370" s="970"/>
      <c r="B5370" s="974"/>
      <c r="C5370" s="972"/>
      <c r="D5370" s="789"/>
      <c r="E5370" s="789"/>
      <c r="F5370" s="789"/>
    </row>
    <row r="5371" spans="1:6">
      <c r="A5371" s="970"/>
      <c r="B5371" s="974"/>
      <c r="C5371" s="972"/>
      <c r="D5371" s="789"/>
      <c r="E5371" s="789"/>
      <c r="F5371" s="789"/>
    </row>
    <row r="5372" spans="1:6">
      <c r="A5372" s="970"/>
      <c r="B5372" s="974"/>
      <c r="C5372" s="972"/>
      <c r="D5372" s="789"/>
      <c r="E5372" s="789"/>
      <c r="F5372" s="789"/>
    </row>
    <row r="5373" spans="1:6">
      <c r="A5373" s="970"/>
      <c r="B5373" s="974"/>
      <c r="C5373" s="972"/>
      <c r="D5373" s="789"/>
      <c r="E5373" s="789"/>
      <c r="F5373" s="789"/>
    </row>
    <row r="5374" spans="1:6">
      <c r="A5374" s="970"/>
      <c r="B5374" s="974"/>
      <c r="C5374" s="972"/>
      <c r="D5374" s="789"/>
      <c r="E5374" s="789"/>
      <c r="F5374" s="789"/>
    </row>
    <row r="5375" spans="1:6">
      <c r="A5375" s="970"/>
      <c r="B5375" s="974"/>
      <c r="C5375" s="972"/>
      <c r="D5375" s="789"/>
      <c r="E5375" s="789"/>
      <c r="F5375" s="789"/>
    </row>
    <row r="5376" spans="1:6">
      <c r="A5376" s="970"/>
      <c r="B5376" s="974"/>
      <c r="C5376" s="972"/>
      <c r="D5376" s="789"/>
      <c r="E5376" s="789"/>
      <c r="F5376" s="789"/>
    </row>
    <row r="5377" spans="1:6">
      <c r="A5377" s="970"/>
      <c r="B5377" s="974"/>
      <c r="C5377" s="972"/>
      <c r="D5377" s="789"/>
      <c r="E5377" s="789"/>
      <c r="F5377" s="789"/>
    </row>
    <row r="5378" spans="1:6">
      <c r="A5378" s="970"/>
      <c r="B5378" s="974"/>
      <c r="C5378" s="972"/>
      <c r="D5378" s="789"/>
      <c r="E5378" s="789"/>
      <c r="F5378" s="789"/>
    </row>
    <row r="5379" spans="1:6">
      <c r="A5379" s="970"/>
      <c r="B5379" s="974"/>
      <c r="C5379" s="972"/>
      <c r="D5379" s="789"/>
      <c r="E5379" s="789"/>
      <c r="F5379" s="789"/>
    </row>
    <row r="5380" spans="1:6">
      <c r="A5380" s="970"/>
      <c r="B5380" s="974"/>
      <c r="C5380" s="972"/>
      <c r="D5380" s="789"/>
      <c r="E5380" s="789"/>
      <c r="F5380" s="789"/>
    </row>
    <row r="5381" spans="1:6">
      <c r="A5381" s="970"/>
      <c r="B5381" s="974"/>
      <c r="C5381" s="972"/>
      <c r="D5381" s="789"/>
      <c r="E5381" s="789"/>
      <c r="F5381" s="789"/>
    </row>
    <row r="5382" spans="1:6">
      <c r="A5382" s="970"/>
      <c r="B5382" s="974"/>
      <c r="C5382" s="972"/>
      <c r="D5382" s="789"/>
      <c r="E5382" s="789"/>
      <c r="F5382" s="789"/>
    </row>
    <row r="5383" spans="1:6">
      <c r="A5383" s="970"/>
      <c r="B5383" s="974"/>
      <c r="C5383" s="972"/>
      <c r="D5383" s="789"/>
      <c r="E5383" s="789"/>
      <c r="F5383" s="789"/>
    </row>
    <row r="5384" spans="1:6">
      <c r="A5384" s="970"/>
      <c r="B5384" s="974"/>
      <c r="C5384" s="972"/>
      <c r="D5384" s="789"/>
      <c r="E5384" s="789"/>
      <c r="F5384" s="789"/>
    </row>
    <row r="5385" spans="1:6">
      <c r="A5385" s="970"/>
      <c r="B5385" s="974"/>
      <c r="C5385" s="972"/>
      <c r="D5385" s="789"/>
      <c r="E5385" s="789"/>
      <c r="F5385" s="789"/>
    </row>
    <row r="5386" spans="1:6">
      <c r="A5386" s="970"/>
      <c r="B5386" s="974"/>
      <c r="C5386" s="972"/>
      <c r="D5386" s="789"/>
      <c r="E5386" s="789"/>
      <c r="F5386" s="789"/>
    </row>
    <row r="5387" spans="1:6">
      <c r="A5387" s="970"/>
      <c r="B5387" s="974"/>
      <c r="C5387" s="972"/>
      <c r="D5387" s="789"/>
      <c r="E5387" s="789"/>
      <c r="F5387" s="789"/>
    </row>
    <row r="5388" spans="1:6">
      <c r="A5388" s="970"/>
      <c r="B5388" s="974"/>
      <c r="C5388" s="972"/>
      <c r="D5388" s="789"/>
      <c r="E5388" s="789"/>
      <c r="F5388" s="789"/>
    </row>
    <row r="5389" spans="1:6">
      <c r="A5389" s="970"/>
      <c r="B5389" s="974"/>
      <c r="C5389" s="972"/>
      <c r="D5389" s="789"/>
      <c r="E5389" s="789"/>
      <c r="F5389" s="789"/>
    </row>
    <row r="5390" spans="1:6">
      <c r="A5390" s="970"/>
      <c r="B5390" s="974"/>
      <c r="C5390" s="972"/>
      <c r="D5390" s="789"/>
      <c r="E5390" s="789"/>
      <c r="F5390" s="789"/>
    </row>
    <row r="5391" spans="1:6">
      <c r="A5391" s="970"/>
      <c r="B5391" s="974"/>
      <c r="C5391" s="972"/>
      <c r="D5391" s="789"/>
      <c r="E5391" s="789"/>
      <c r="F5391" s="789"/>
    </row>
    <row r="5392" spans="1:6">
      <c r="A5392" s="970"/>
      <c r="B5392" s="974"/>
      <c r="C5392" s="972"/>
      <c r="D5392" s="789"/>
      <c r="E5392" s="789"/>
      <c r="F5392" s="789"/>
    </row>
    <row r="5393" spans="1:6">
      <c r="A5393" s="970"/>
      <c r="B5393" s="974"/>
      <c r="C5393" s="972"/>
      <c r="D5393" s="789"/>
      <c r="E5393" s="789"/>
      <c r="F5393" s="789"/>
    </row>
    <row r="5394" spans="1:6">
      <c r="A5394" s="970"/>
      <c r="B5394" s="974"/>
      <c r="C5394" s="972"/>
      <c r="D5394" s="789"/>
      <c r="E5394" s="789"/>
      <c r="F5394" s="789"/>
    </row>
    <row r="5395" spans="1:6">
      <c r="A5395" s="970"/>
      <c r="B5395" s="974"/>
      <c r="C5395" s="972"/>
      <c r="D5395" s="789"/>
      <c r="E5395" s="789"/>
      <c r="F5395" s="789"/>
    </row>
    <row r="5396" spans="1:6">
      <c r="A5396" s="970"/>
      <c r="B5396" s="974"/>
      <c r="C5396" s="972"/>
      <c r="D5396" s="789"/>
      <c r="E5396" s="789"/>
      <c r="F5396" s="789"/>
    </row>
    <row r="5397" spans="1:6">
      <c r="A5397" s="970"/>
      <c r="B5397" s="974"/>
      <c r="C5397" s="972"/>
      <c r="D5397" s="789"/>
      <c r="E5397" s="789"/>
      <c r="F5397" s="789"/>
    </row>
    <row r="5398" spans="1:6">
      <c r="A5398" s="970"/>
      <c r="B5398" s="974"/>
      <c r="C5398" s="972"/>
      <c r="D5398" s="789"/>
      <c r="E5398" s="789"/>
      <c r="F5398" s="789"/>
    </row>
    <row r="5399" spans="1:6">
      <c r="A5399" s="970"/>
      <c r="B5399" s="974"/>
      <c r="C5399" s="972"/>
      <c r="D5399" s="789"/>
      <c r="E5399" s="789"/>
      <c r="F5399" s="789"/>
    </row>
    <row r="5400" spans="1:6">
      <c r="A5400" s="970"/>
      <c r="B5400" s="974"/>
      <c r="C5400" s="972"/>
      <c r="D5400" s="789"/>
      <c r="E5400" s="789"/>
      <c r="F5400" s="789"/>
    </row>
    <row r="5401" spans="1:6">
      <c r="A5401" s="970"/>
      <c r="B5401" s="974"/>
      <c r="C5401" s="972"/>
      <c r="D5401" s="789"/>
      <c r="E5401" s="789"/>
      <c r="F5401" s="789"/>
    </row>
    <row r="5402" spans="1:6">
      <c r="A5402" s="970"/>
      <c r="B5402" s="974"/>
      <c r="C5402" s="972"/>
      <c r="D5402" s="789"/>
      <c r="E5402" s="789"/>
      <c r="F5402" s="789"/>
    </row>
    <row r="5403" spans="1:6">
      <c r="A5403" s="970"/>
      <c r="B5403" s="974"/>
      <c r="C5403" s="972"/>
      <c r="D5403" s="789"/>
      <c r="E5403" s="789"/>
      <c r="F5403" s="789"/>
    </row>
    <row r="5404" spans="1:6">
      <c r="A5404" s="970"/>
      <c r="B5404" s="974"/>
      <c r="C5404" s="972"/>
      <c r="D5404" s="789"/>
      <c r="E5404" s="789"/>
      <c r="F5404" s="789"/>
    </row>
    <row r="5405" spans="1:6">
      <c r="A5405" s="970"/>
      <c r="B5405" s="974"/>
      <c r="C5405" s="972"/>
      <c r="D5405" s="789"/>
      <c r="E5405" s="789"/>
      <c r="F5405" s="789"/>
    </row>
    <row r="5406" spans="1:6">
      <c r="A5406" s="970"/>
      <c r="B5406" s="974"/>
      <c r="C5406" s="972"/>
      <c r="D5406" s="789"/>
      <c r="E5406" s="789"/>
      <c r="F5406" s="789"/>
    </row>
    <row r="5407" spans="1:6">
      <c r="A5407" s="970"/>
      <c r="B5407" s="974"/>
      <c r="C5407" s="972"/>
      <c r="D5407" s="789"/>
      <c r="E5407" s="789"/>
      <c r="F5407" s="789"/>
    </row>
    <row r="5408" spans="1:6">
      <c r="A5408" s="970"/>
      <c r="B5408" s="974"/>
      <c r="C5408" s="972"/>
      <c r="D5408" s="789"/>
      <c r="E5408" s="789"/>
      <c r="F5408" s="789"/>
    </row>
    <row r="5409" spans="1:6">
      <c r="A5409" s="970"/>
      <c r="B5409" s="974"/>
      <c r="C5409" s="972"/>
      <c r="D5409" s="789"/>
      <c r="E5409" s="789"/>
      <c r="F5409" s="789"/>
    </row>
    <row r="5410" spans="1:6">
      <c r="A5410" s="970"/>
      <c r="B5410" s="974"/>
      <c r="C5410" s="972"/>
      <c r="D5410" s="789"/>
      <c r="E5410" s="789"/>
      <c r="F5410" s="789"/>
    </row>
    <row r="5411" spans="1:6">
      <c r="A5411" s="970"/>
      <c r="B5411" s="974"/>
      <c r="C5411" s="972"/>
      <c r="D5411" s="789"/>
      <c r="E5411" s="789"/>
      <c r="F5411" s="789"/>
    </row>
    <row r="5412" spans="1:6">
      <c r="A5412" s="970"/>
      <c r="B5412" s="974"/>
      <c r="C5412" s="972"/>
      <c r="D5412" s="789"/>
      <c r="E5412" s="789"/>
      <c r="F5412" s="789"/>
    </row>
    <row r="5413" spans="1:6">
      <c r="A5413" s="970"/>
      <c r="B5413" s="974"/>
      <c r="C5413" s="972"/>
      <c r="D5413" s="789"/>
      <c r="E5413" s="789"/>
      <c r="F5413" s="789"/>
    </row>
    <row r="5414" spans="1:6">
      <c r="A5414" s="970"/>
      <c r="B5414" s="974"/>
      <c r="C5414" s="972"/>
      <c r="D5414" s="789"/>
      <c r="E5414" s="789"/>
      <c r="F5414" s="789"/>
    </row>
    <row r="5415" spans="1:6">
      <c r="A5415" s="970"/>
      <c r="B5415" s="974"/>
      <c r="C5415" s="972"/>
      <c r="D5415" s="789"/>
      <c r="E5415" s="789"/>
      <c r="F5415" s="789"/>
    </row>
    <row r="5416" spans="1:6">
      <c r="A5416" s="970"/>
      <c r="B5416" s="974"/>
      <c r="C5416" s="972"/>
      <c r="D5416" s="789"/>
      <c r="E5416" s="789"/>
      <c r="F5416" s="789"/>
    </row>
    <row r="5417" spans="1:6">
      <c r="A5417" s="970"/>
      <c r="B5417" s="974"/>
      <c r="C5417" s="972"/>
      <c r="D5417" s="789"/>
      <c r="E5417" s="789"/>
      <c r="F5417" s="789"/>
    </row>
    <row r="5418" spans="1:6">
      <c r="A5418" s="970"/>
      <c r="B5418" s="974"/>
      <c r="C5418" s="972"/>
      <c r="D5418" s="789"/>
      <c r="E5418" s="789"/>
      <c r="F5418" s="789"/>
    </row>
    <row r="5419" spans="1:6">
      <c r="A5419" s="970"/>
      <c r="B5419" s="974"/>
      <c r="C5419" s="972"/>
      <c r="D5419" s="789"/>
      <c r="E5419" s="789"/>
      <c r="F5419" s="789"/>
    </row>
    <row r="5420" spans="1:6">
      <c r="A5420" s="970"/>
      <c r="B5420" s="974"/>
      <c r="C5420" s="972"/>
      <c r="D5420" s="789"/>
      <c r="E5420" s="789"/>
      <c r="F5420" s="789"/>
    </row>
    <row r="5421" spans="1:6">
      <c r="A5421" s="970"/>
      <c r="B5421" s="974"/>
      <c r="C5421" s="972"/>
      <c r="D5421" s="789"/>
      <c r="E5421" s="789"/>
      <c r="F5421" s="789"/>
    </row>
    <row r="5422" spans="1:6">
      <c r="A5422" s="970"/>
      <c r="B5422" s="974"/>
      <c r="C5422" s="972"/>
      <c r="D5422" s="789"/>
      <c r="E5422" s="789"/>
      <c r="F5422" s="789"/>
    </row>
    <row r="5423" spans="1:6">
      <c r="A5423" s="970"/>
      <c r="B5423" s="974"/>
      <c r="C5423" s="972"/>
      <c r="D5423" s="789"/>
      <c r="E5423" s="789"/>
      <c r="F5423" s="789"/>
    </row>
    <row r="5424" spans="1:6">
      <c r="A5424" s="970"/>
      <c r="B5424" s="974"/>
      <c r="C5424" s="972"/>
      <c r="D5424" s="789"/>
      <c r="E5424" s="789"/>
      <c r="F5424" s="789"/>
    </row>
    <row r="5425" spans="1:6">
      <c r="A5425" s="970"/>
      <c r="B5425" s="974"/>
      <c r="C5425" s="972"/>
      <c r="D5425" s="789"/>
      <c r="E5425" s="789"/>
      <c r="F5425" s="789"/>
    </row>
    <row r="5426" spans="1:6">
      <c r="A5426" s="970"/>
      <c r="B5426" s="974"/>
      <c r="C5426" s="972"/>
      <c r="D5426" s="789"/>
      <c r="E5426" s="789"/>
      <c r="F5426" s="789"/>
    </row>
    <row r="5427" spans="1:6">
      <c r="A5427" s="970"/>
      <c r="B5427" s="974"/>
      <c r="C5427" s="972"/>
      <c r="D5427" s="789"/>
      <c r="E5427" s="789"/>
      <c r="F5427" s="789"/>
    </row>
    <row r="5428" spans="1:6">
      <c r="A5428" s="970"/>
      <c r="B5428" s="974"/>
      <c r="C5428" s="972"/>
      <c r="D5428" s="789"/>
      <c r="E5428" s="789"/>
      <c r="F5428" s="789"/>
    </row>
    <row r="5429" spans="1:6">
      <c r="A5429" s="970"/>
      <c r="B5429" s="974"/>
      <c r="C5429" s="972"/>
      <c r="D5429" s="789"/>
      <c r="E5429" s="789"/>
      <c r="F5429" s="789"/>
    </row>
    <row r="5430" spans="1:6">
      <c r="A5430" s="970"/>
      <c r="B5430" s="974"/>
      <c r="C5430" s="972"/>
      <c r="D5430" s="789"/>
      <c r="E5430" s="789"/>
      <c r="F5430" s="789"/>
    </row>
    <row r="5431" spans="1:6">
      <c r="A5431" s="970"/>
      <c r="B5431" s="974"/>
      <c r="C5431" s="972"/>
      <c r="D5431" s="789"/>
      <c r="E5431" s="789"/>
      <c r="F5431" s="789"/>
    </row>
    <row r="5432" spans="1:6">
      <c r="A5432" s="970"/>
      <c r="B5432" s="974"/>
      <c r="C5432" s="972"/>
      <c r="D5432" s="789"/>
      <c r="E5432" s="789"/>
      <c r="F5432" s="789"/>
    </row>
    <row r="5433" spans="1:6">
      <c r="A5433" s="970"/>
      <c r="B5433" s="974"/>
      <c r="C5433" s="972"/>
      <c r="D5433" s="789"/>
      <c r="E5433" s="789"/>
      <c r="F5433" s="789"/>
    </row>
    <row r="5434" spans="1:6">
      <c r="A5434" s="970"/>
      <c r="B5434" s="974"/>
      <c r="C5434" s="972"/>
      <c r="D5434" s="789"/>
      <c r="E5434" s="789"/>
      <c r="F5434" s="789"/>
    </row>
    <row r="5435" spans="1:6">
      <c r="A5435" s="970"/>
      <c r="B5435" s="974"/>
      <c r="C5435" s="972"/>
      <c r="D5435" s="789"/>
      <c r="E5435" s="789"/>
      <c r="F5435" s="789"/>
    </row>
    <row r="5436" spans="1:6">
      <c r="A5436" s="970"/>
      <c r="B5436" s="974"/>
      <c r="C5436" s="972"/>
      <c r="D5436" s="789"/>
      <c r="E5436" s="789"/>
      <c r="F5436" s="789"/>
    </row>
    <row r="5437" spans="1:6">
      <c r="A5437" s="970"/>
      <c r="B5437" s="974"/>
      <c r="C5437" s="972"/>
      <c r="D5437" s="789"/>
      <c r="E5437" s="789"/>
      <c r="F5437" s="789"/>
    </row>
    <row r="5438" spans="1:6">
      <c r="A5438" s="970"/>
      <c r="B5438" s="974"/>
      <c r="C5438" s="972"/>
      <c r="D5438" s="789"/>
      <c r="E5438" s="789"/>
      <c r="F5438" s="789"/>
    </row>
    <row r="5439" spans="1:6">
      <c r="A5439" s="970"/>
      <c r="B5439" s="974"/>
      <c r="C5439" s="972"/>
      <c r="D5439" s="789"/>
      <c r="E5439" s="789"/>
      <c r="F5439" s="789"/>
    </row>
    <row r="5440" spans="1:6">
      <c r="A5440" s="970"/>
      <c r="B5440" s="974"/>
      <c r="C5440" s="972"/>
      <c r="D5440" s="789"/>
      <c r="E5440" s="789"/>
      <c r="F5440" s="789"/>
    </row>
    <row r="5441" spans="1:6">
      <c r="A5441" s="970"/>
      <c r="B5441" s="974"/>
      <c r="C5441" s="972"/>
      <c r="D5441" s="789"/>
      <c r="E5441" s="789"/>
      <c r="F5441" s="789"/>
    </row>
    <row r="5442" spans="1:6">
      <c r="A5442" s="970"/>
      <c r="B5442" s="974"/>
      <c r="C5442" s="972"/>
      <c r="D5442" s="789"/>
      <c r="E5442" s="789"/>
      <c r="F5442" s="789"/>
    </row>
    <row r="5443" spans="1:6">
      <c r="A5443" s="970"/>
      <c r="B5443" s="974"/>
      <c r="C5443" s="972"/>
      <c r="D5443" s="789"/>
      <c r="E5443" s="789"/>
      <c r="F5443" s="789"/>
    </row>
    <row r="5444" spans="1:6">
      <c r="A5444" s="970"/>
      <c r="B5444" s="974"/>
      <c r="C5444" s="972"/>
      <c r="D5444" s="789"/>
      <c r="E5444" s="789"/>
      <c r="F5444" s="789"/>
    </row>
    <row r="5445" spans="1:6">
      <c r="A5445" s="970"/>
      <c r="B5445" s="974"/>
      <c r="C5445" s="972"/>
      <c r="D5445" s="789"/>
      <c r="E5445" s="789"/>
      <c r="F5445" s="789"/>
    </row>
    <row r="5446" spans="1:6">
      <c r="A5446" s="970"/>
      <c r="B5446" s="974"/>
      <c r="C5446" s="972"/>
      <c r="D5446" s="789"/>
      <c r="E5446" s="789"/>
      <c r="F5446" s="789"/>
    </row>
    <row r="5447" spans="1:6">
      <c r="A5447" s="970"/>
      <c r="B5447" s="974"/>
      <c r="C5447" s="972"/>
      <c r="D5447" s="789"/>
      <c r="E5447" s="789"/>
      <c r="F5447" s="789"/>
    </row>
    <row r="5448" spans="1:6">
      <c r="A5448" s="970"/>
      <c r="B5448" s="974"/>
      <c r="C5448" s="972"/>
      <c r="D5448" s="789"/>
      <c r="E5448" s="789"/>
      <c r="F5448" s="789"/>
    </row>
    <row r="5449" spans="1:6">
      <c r="A5449" s="970"/>
      <c r="B5449" s="974"/>
      <c r="C5449" s="972"/>
      <c r="D5449" s="789"/>
      <c r="E5449" s="789"/>
      <c r="F5449" s="789"/>
    </row>
    <row r="5450" spans="1:6">
      <c r="A5450" s="970"/>
      <c r="B5450" s="974"/>
      <c r="C5450" s="972"/>
      <c r="D5450" s="789"/>
      <c r="E5450" s="789"/>
      <c r="F5450" s="789"/>
    </row>
    <row r="5451" spans="1:6">
      <c r="A5451" s="970"/>
      <c r="B5451" s="974"/>
      <c r="C5451" s="972"/>
      <c r="D5451" s="789"/>
      <c r="E5451" s="789"/>
      <c r="F5451" s="789"/>
    </row>
    <row r="5452" spans="1:6">
      <c r="A5452" s="970"/>
      <c r="B5452" s="974"/>
      <c r="C5452" s="972"/>
      <c r="D5452" s="789"/>
      <c r="E5452" s="789"/>
      <c r="F5452" s="789"/>
    </row>
    <row r="5453" spans="1:6">
      <c r="A5453" s="970"/>
      <c r="B5453" s="974"/>
      <c r="C5453" s="972"/>
      <c r="D5453" s="789"/>
      <c r="E5453" s="789"/>
      <c r="F5453" s="789"/>
    </row>
    <row r="5454" spans="1:6">
      <c r="A5454" s="970"/>
      <c r="B5454" s="974"/>
      <c r="C5454" s="972"/>
      <c r="D5454" s="789"/>
      <c r="E5454" s="789"/>
      <c r="F5454" s="789"/>
    </row>
    <row r="5455" spans="1:6">
      <c r="A5455" s="970"/>
      <c r="B5455" s="974"/>
      <c r="C5455" s="972"/>
      <c r="D5455" s="789"/>
      <c r="E5455" s="789"/>
      <c r="F5455" s="789"/>
    </row>
    <row r="5456" spans="1:6">
      <c r="A5456" s="970"/>
      <c r="B5456" s="974"/>
      <c r="C5456" s="972"/>
      <c r="D5456" s="789"/>
      <c r="E5456" s="789"/>
      <c r="F5456" s="789"/>
    </row>
    <row r="5457" spans="1:6">
      <c r="A5457" s="970"/>
      <c r="B5457" s="974"/>
      <c r="C5457" s="972"/>
      <c r="D5457" s="789"/>
      <c r="E5457" s="789"/>
      <c r="F5457" s="789"/>
    </row>
    <row r="5458" spans="1:6">
      <c r="A5458" s="970"/>
      <c r="B5458" s="974"/>
      <c r="C5458" s="972"/>
      <c r="D5458" s="789"/>
      <c r="E5458" s="789"/>
      <c r="F5458" s="789"/>
    </row>
    <row r="5459" spans="1:6">
      <c r="A5459" s="970"/>
      <c r="B5459" s="974"/>
      <c r="C5459" s="972"/>
      <c r="D5459" s="789"/>
      <c r="E5459" s="789"/>
      <c r="F5459" s="789"/>
    </row>
    <row r="5460" spans="1:6">
      <c r="A5460" s="970"/>
      <c r="B5460" s="974"/>
      <c r="C5460" s="972"/>
      <c r="D5460" s="789"/>
      <c r="E5460" s="789"/>
      <c r="F5460" s="789"/>
    </row>
    <row r="5461" spans="1:6">
      <c r="A5461" s="970"/>
      <c r="B5461" s="974"/>
      <c r="C5461" s="972"/>
      <c r="D5461" s="789"/>
      <c r="E5461" s="789"/>
      <c r="F5461" s="789"/>
    </row>
    <row r="5462" spans="1:6">
      <c r="A5462" s="970"/>
      <c r="B5462" s="974"/>
      <c r="C5462" s="972"/>
      <c r="D5462" s="789"/>
      <c r="E5462" s="789"/>
      <c r="F5462" s="789"/>
    </row>
    <row r="5463" spans="1:6">
      <c r="A5463" s="970"/>
      <c r="B5463" s="974"/>
      <c r="C5463" s="972"/>
      <c r="D5463" s="789"/>
      <c r="E5463" s="789"/>
      <c r="F5463" s="789"/>
    </row>
    <row r="5464" spans="1:6">
      <c r="A5464" s="970"/>
      <c r="B5464" s="974"/>
      <c r="C5464" s="972"/>
      <c r="D5464" s="789"/>
      <c r="E5464" s="789"/>
      <c r="F5464" s="789"/>
    </row>
    <row r="5465" spans="1:6">
      <c r="A5465" s="970"/>
      <c r="B5465" s="974"/>
      <c r="C5465" s="972"/>
      <c r="D5465" s="789"/>
      <c r="E5465" s="789"/>
      <c r="F5465" s="789"/>
    </row>
    <row r="5466" spans="1:6">
      <c r="A5466" s="970"/>
      <c r="B5466" s="974"/>
      <c r="C5466" s="972"/>
      <c r="D5466" s="789"/>
      <c r="E5466" s="789"/>
      <c r="F5466" s="789"/>
    </row>
    <row r="5467" spans="1:6">
      <c r="A5467" s="970"/>
      <c r="B5467" s="974"/>
      <c r="C5467" s="972"/>
      <c r="D5467" s="789"/>
      <c r="E5467" s="789"/>
      <c r="F5467" s="789"/>
    </row>
    <row r="5468" spans="1:6">
      <c r="A5468" s="970"/>
      <c r="B5468" s="974"/>
      <c r="C5468" s="972"/>
      <c r="D5468" s="789"/>
      <c r="E5468" s="789"/>
      <c r="F5468" s="789"/>
    </row>
    <row r="5469" spans="1:6">
      <c r="A5469" s="970"/>
      <c r="B5469" s="974"/>
      <c r="C5469" s="972"/>
      <c r="D5469" s="789"/>
      <c r="E5469" s="789"/>
      <c r="F5469" s="789"/>
    </row>
    <row r="5470" spans="1:6">
      <c r="A5470" s="970"/>
      <c r="B5470" s="974"/>
      <c r="C5470" s="972"/>
      <c r="D5470" s="789"/>
      <c r="E5470" s="789"/>
      <c r="F5470" s="789"/>
    </row>
    <row r="5471" spans="1:6">
      <c r="A5471" s="970"/>
      <c r="B5471" s="974"/>
      <c r="C5471" s="972"/>
      <c r="D5471" s="789"/>
      <c r="E5471" s="789"/>
      <c r="F5471" s="789"/>
    </row>
    <row r="5472" spans="1:6">
      <c r="A5472" s="970"/>
      <c r="B5472" s="974"/>
      <c r="C5472" s="972"/>
      <c r="D5472" s="789"/>
      <c r="E5472" s="789"/>
      <c r="F5472" s="789"/>
    </row>
    <row r="5473" spans="1:6">
      <c r="A5473" s="970"/>
      <c r="B5473" s="974"/>
      <c r="C5473" s="972"/>
      <c r="D5473" s="789"/>
      <c r="E5473" s="789"/>
      <c r="F5473" s="789"/>
    </row>
    <row r="5474" spans="1:6">
      <c r="A5474" s="970"/>
      <c r="B5474" s="974"/>
      <c r="C5474" s="972"/>
      <c r="D5474" s="789"/>
      <c r="E5474" s="789"/>
      <c r="F5474" s="789"/>
    </row>
    <row r="5475" spans="1:6">
      <c r="A5475" s="970"/>
      <c r="B5475" s="974"/>
      <c r="C5475" s="972"/>
      <c r="D5475" s="789"/>
      <c r="E5475" s="789"/>
      <c r="F5475" s="789"/>
    </row>
    <row r="5476" spans="1:6">
      <c r="A5476" s="970"/>
      <c r="B5476" s="974"/>
      <c r="C5476" s="972"/>
      <c r="D5476" s="789"/>
      <c r="E5476" s="789"/>
      <c r="F5476" s="789"/>
    </row>
    <row r="5477" spans="1:6">
      <c r="A5477" s="970"/>
      <c r="B5477" s="974"/>
      <c r="C5477" s="972"/>
      <c r="D5477" s="789"/>
      <c r="E5477" s="789"/>
      <c r="F5477" s="789"/>
    </row>
    <row r="5478" spans="1:6">
      <c r="A5478" s="970"/>
      <c r="B5478" s="974"/>
      <c r="C5478" s="972"/>
      <c r="D5478" s="789"/>
      <c r="E5478" s="789"/>
      <c r="F5478" s="789"/>
    </row>
    <row r="5479" spans="1:6">
      <c r="A5479" s="970"/>
      <c r="B5479" s="974"/>
      <c r="C5479" s="972"/>
      <c r="D5479" s="789"/>
      <c r="E5479" s="789"/>
      <c r="F5479" s="789"/>
    </row>
    <row r="5480" spans="1:6">
      <c r="A5480" s="970"/>
      <c r="B5480" s="974"/>
      <c r="C5480" s="972"/>
      <c r="D5480" s="789"/>
      <c r="E5480" s="789"/>
      <c r="F5480" s="789"/>
    </row>
    <row r="5481" spans="1:6">
      <c r="A5481" s="970"/>
      <c r="B5481" s="974"/>
      <c r="C5481" s="972"/>
      <c r="D5481" s="789"/>
      <c r="E5481" s="789"/>
      <c r="F5481" s="789"/>
    </row>
    <row r="5482" spans="1:6">
      <c r="A5482" s="970"/>
      <c r="B5482" s="974"/>
      <c r="C5482" s="972"/>
      <c r="D5482" s="789"/>
      <c r="E5482" s="789"/>
      <c r="F5482" s="789"/>
    </row>
    <row r="5483" spans="1:6">
      <c r="A5483" s="970"/>
      <c r="B5483" s="974"/>
      <c r="C5483" s="972"/>
      <c r="D5483" s="789"/>
      <c r="E5483" s="789"/>
      <c r="F5483" s="789"/>
    </row>
    <row r="5484" spans="1:6">
      <c r="A5484" s="970"/>
      <c r="B5484" s="974"/>
      <c r="C5484" s="972"/>
      <c r="D5484" s="789"/>
      <c r="E5484" s="789"/>
      <c r="F5484" s="789"/>
    </row>
    <row r="5485" spans="1:6">
      <c r="A5485" s="970"/>
      <c r="B5485" s="974"/>
      <c r="C5485" s="972"/>
      <c r="D5485" s="789"/>
      <c r="E5485" s="789"/>
      <c r="F5485" s="789"/>
    </row>
    <row r="5486" spans="1:6">
      <c r="A5486" s="970"/>
      <c r="B5486" s="974"/>
      <c r="C5486" s="972"/>
      <c r="D5486" s="789"/>
      <c r="E5486" s="789"/>
      <c r="F5486" s="789"/>
    </row>
    <row r="5487" spans="1:6">
      <c r="A5487" s="970"/>
      <c r="B5487" s="974"/>
      <c r="C5487" s="972"/>
      <c r="D5487" s="789"/>
      <c r="E5487" s="789"/>
      <c r="F5487" s="789"/>
    </row>
    <row r="5488" spans="1:6">
      <c r="A5488" s="970"/>
      <c r="B5488" s="974"/>
      <c r="C5488" s="972"/>
      <c r="D5488" s="789"/>
      <c r="E5488" s="789"/>
      <c r="F5488" s="789"/>
    </row>
    <row r="5489" spans="1:6">
      <c r="A5489" s="970"/>
      <c r="B5489" s="974"/>
      <c r="C5489" s="972"/>
      <c r="D5489" s="789"/>
      <c r="E5489" s="789"/>
      <c r="F5489" s="789"/>
    </row>
    <row r="5490" spans="1:6">
      <c r="A5490" s="970"/>
      <c r="B5490" s="974"/>
      <c r="C5490" s="972"/>
      <c r="D5490" s="789"/>
      <c r="E5490" s="789"/>
      <c r="F5490" s="789"/>
    </row>
    <row r="5491" spans="1:6">
      <c r="A5491" s="970"/>
      <c r="B5491" s="974"/>
      <c r="C5491" s="972"/>
      <c r="D5491" s="789"/>
      <c r="E5491" s="789"/>
      <c r="F5491" s="789"/>
    </row>
    <row r="5492" spans="1:6">
      <c r="A5492" s="970"/>
      <c r="B5492" s="974"/>
      <c r="C5492" s="972"/>
      <c r="D5492" s="789"/>
      <c r="E5492" s="789"/>
      <c r="F5492" s="789"/>
    </row>
    <row r="5493" spans="1:6">
      <c r="A5493" s="970"/>
      <c r="B5493" s="974"/>
      <c r="C5493" s="972"/>
      <c r="D5493" s="789"/>
      <c r="E5493" s="789"/>
      <c r="F5493" s="789"/>
    </row>
    <row r="5494" spans="1:6">
      <c r="A5494" s="970"/>
      <c r="B5494" s="974"/>
      <c r="C5494" s="972"/>
      <c r="D5494" s="789"/>
      <c r="E5494" s="789"/>
      <c r="F5494" s="789"/>
    </row>
    <row r="5495" spans="1:6">
      <c r="A5495" s="970"/>
      <c r="B5495" s="974"/>
      <c r="C5495" s="972"/>
      <c r="D5495" s="789"/>
      <c r="E5495" s="789"/>
      <c r="F5495" s="789"/>
    </row>
    <row r="5496" spans="1:6">
      <c r="A5496" s="970"/>
      <c r="B5496" s="974"/>
      <c r="C5496" s="972"/>
      <c r="D5496" s="789"/>
      <c r="E5496" s="789"/>
      <c r="F5496" s="789"/>
    </row>
    <row r="5497" spans="1:6">
      <c r="A5497" s="970"/>
      <c r="B5497" s="974"/>
      <c r="C5497" s="972"/>
      <c r="D5497" s="789"/>
      <c r="E5497" s="789"/>
      <c r="F5497" s="789"/>
    </row>
    <row r="5498" spans="1:6">
      <c r="A5498" s="970"/>
      <c r="B5498" s="974"/>
      <c r="C5498" s="972"/>
      <c r="D5498" s="789"/>
      <c r="E5498" s="789"/>
      <c r="F5498" s="789"/>
    </row>
    <row r="5499" spans="1:6">
      <c r="A5499" s="970"/>
      <c r="B5499" s="974"/>
      <c r="C5499" s="972"/>
      <c r="D5499" s="789"/>
      <c r="E5499" s="789"/>
      <c r="F5499" s="789"/>
    </row>
    <row r="5500" spans="1:6">
      <c r="A5500" s="970"/>
      <c r="B5500" s="974"/>
      <c r="C5500" s="972"/>
      <c r="D5500" s="789"/>
      <c r="E5500" s="789"/>
      <c r="F5500" s="789"/>
    </row>
    <row r="5501" spans="1:6">
      <c r="A5501" s="970"/>
      <c r="B5501" s="974"/>
      <c r="C5501" s="972"/>
      <c r="D5501" s="789"/>
      <c r="E5501" s="789"/>
      <c r="F5501" s="789"/>
    </row>
    <row r="5502" spans="1:6">
      <c r="A5502" s="970"/>
      <c r="B5502" s="974"/>
      <c r="C5502" s="972"/>
      <c r="D5502" s="789"/>
      <c r="E5502" s="789"/>
      <c r="F5502" s="789"/>
    </row>
    <row r="5503" spans="1:6">
      <c r="A5503" s="970"/>
      <c r="B5503" s="974"/>
      <c r="C5503" s="972"/>
      <c r="D5503" s="789"/>
      <c r="E5503" s="789"/>
      <c r="F5503" s="789"/>
    </row>
    <row r="5504" spans="1:6">
      <c r="A5504" s="970"/>
      <c r="B5504" s="974"/>
      <c r="C5504" s="972"/>
      <c r="D5504" s="789"/>
      <c r="E5504" s="789"/>
      <c r="F5504" s="789"/>
    </row>
    <row r="5505" spans="1:6">
      <c r="A5505" s="970"/>
      <c r="B5505" s="974"/>
      <c r="C5505" s="972"/>
      <c r="D5505" s="789"/>
      <c r="E5505" s="789"/>
      <c r="F5505" s="789"/>
    </row>
    <row r="5506" spans="1:6">
      <c r="A5506" s="970"/>
      <c r="B5506" s="974"/>
      <c r="C5506" s="972"/>
      <c r="D5506" s="789"/>
      <c r="E5506" s="789"/>
      <c r="F5506" s="789"/>
    </row>
    <row r="5507" spans="1:6">
      <c r="A5507" s="970"/>
      <c r="B5507" s="974"/>
      <c r="C5507" s="972"/>
      <c r="D5507" s="789"/>
      <c r="E5507" s="789"/>
      <c r="F5507" s="789"/>
    </row>
    <row r="5508" spans="1:6">
      <c r="A5508" s="970"/>
      <c r="B5508" s="974"/>
      <c r="C5508" s="972"/>
      <c r="D5508" s="789"/>
      <c r="E5508" s="789"/>
      <c r="F5508" s="789"/>
    </row>
    <row r="5509" spans="1:6">
      <c r="A5509" s="970"/>
      <c r="B5509" s="974"/>
      <c r="C5509" s="972"/>
      <c r="D5509" s="789"/>
      <c r="E5509" s="789"/>
      <c r="F5509" s="789"/>
    </row>
    <row r="5510" spans="1:6">
      <c r="A5510" s="970"/>
      <c r="B5510" s="974"/>
      <c r="C5510" s="972"/>
      <c r="D5510" s="789"/>
      <c r="E5510" s="789"/>
      <c r="F5510" s="789"/>
    </row>
    <row r="5511" spans="1:6">
      <c r="A5511" s="970"/>
      <c r="B5511" s="974"/>
      <c r="C5511" s="972"/>
      <c r="D5511" s="789"/>
      <c r="E5511" s="789"/>
      <c r="F5511" s="789"/>
    </row>
    <row r="5512" spans="1:6">
      <c r="A5512" s="970"/>
      <c r="B5512" s="974"/>
      <c r="C5512" s="972"/>
      <c r="D5512" s="789"/>
      <c r="E5512" s="789"/>
      <c r="F5512" s="789"/>
    </row>
    <row r="5513" spans="1:6">
      <c r="A5513" s="970"/>
      <c r="B5513" s="974"/>
      <c r="C5513" s="972"/>
      <c r="D5513" s="789"/>
      <c r="E5513" s="789"/>
      <c r="F5513" s="789"/>
    </row>
    <row r="5514" spans="1:6">
      <c r="A5514" s="970"/>
      <c r="B5514" s="974"/>
      <c r="C5514" s="972"/>
      <c r="D5514" s="789"/>
      <c r="E5514" s="789"/>
      <c r="F5514" s="789"/>
    </row>
    <row r="5515" spans="1:6">
      <c r="A5515" s="970"/>
      <c r="B5515" s="974"/>
      <c r="C5515" s="972"/>
      <c r="D5515" s="789"/>
      <c r="E5515" s="789"/>
      <c r="F5515" s="789"/>
    </row>
    <row r="5516" spans="1:6">
      <c r="A5516" s="970"/>
      <c r="B5516" s="974"/>
      <c r="C5516" s="972"/>
      <c r="D5516" s="789"/>
      <c r="E5516" s="789"/>
      <c r="F5516" s="789"/>
    </row>
    <row r="5517" spans="1:6">
      <c r="A5517" s="970"/>
      <c r="B5517" s="974"/>
      <c r="C5517" s="972"/>
      <c r="D5517" s="789"/>
      <c r="E5517" s="789"/>
      <c r="F5517" s="789"/>
    </row>
    <row r="5518" spans="1:6">
      <c r="A5518" s="970"/>
      <c r="B5518" s="974"/>
      <c r="C5518" s="972"/>
      <c r="D5518" s="789"/>
      <c r="E5518" s="789"/>
      <c r="F5518" s="789"/>
    </row>
    <row r="5519" spans="1:6">
      <c r="A5519" s="970"/>
      <c r="B5519" s="974"/>
      <c r="C5519" s="972"/>
      <c r="D5519" s="789"/>
      <c r="E5519" s="789"/>
      <c r="F5519" s="789"/>
    </row>
    <row r="5520" spans="1:6">
      <c r="A5520" s="970"/>
      <c r="B5520" s="974"/>
      <c r="C5520" s="972"/>
      <c r="D5520" s="789"/>
      <c r="E5520" s="789"/>
      <c r="F5520" s="789"/>
    </row>
    <row r="5521" spans="1:6">
      <c r="A5521" s="970"/>
      <c r="B5521" s="974"/>
      <c r="C5521" s="972"/>
      <c r="D5521" s="789"/>
      <c r="E5521" s="789"/>
      <c r="F5521" s="789"/>
    </row>
    <row r="5522" spans="1:6">
      <c r="A5522" s="970"/>
      <c r="B5522" s="974"/>
      <c r="C5522" s="972"/>
      <c r="D5522" s="789"/>
      <c r="E5522" s="789"/>
      <c r="F5522" s="789"/>
    </row>
    <row r="5523" spans="1:6">
      <c r="A5523" s="970"/>
      <c r="B5523" s="974"/>
      <c r="C5523" s="972"/>
      <c r="D5523" s="789"/>
      <c r="E5523" s="789"/>
      <c r="F5523" s="789"/>
    </row>
    <row r="5524" spans="1:6">
      <c r="A5524" s="970"/>
      <c r="B5524" s="974"/>
      <c r="C5524" s="972"/>
      <c r="D5524" s="789"/>
      <c r="E5524" s="789"/>
      <c r="F5524" s="789"/>
    </row>
    <row r="5525" spans="1:6">
      <c r="A5525" s="970"/>
      <c r="B5525" s="974"/>
      <c r="C5525" s="972"/>
      <c r="D5525" s="789"/>
      <c r="E5525" s="789"/>
      <c r="F5525" s="789"/>
    </row>
    <row r="5526" spans="1:6">
      <c r="A5526" s="970"/>
      <c r="B5526" s="974"/>
      <c r="C5526" s="972"/>
      <c r="D5526" s="789"/>
      <c r="E5526" s="789"/>
      <c r="F5526" s="789"/>
    </row>
    <row r="5527" spans="1:6">
      <c r="A5527" s="970"/>
      <c r="B5527" s="974"/>
      <c r="C5527" s="972"/>
      <c r="D5527" s="789"/>
      <c r="E5527" s="789"/>
      <c r="F5527" s="789"/>
    </row>
    <row r="5528" spans="1:6">
      <c r="A5528" s="970"/>
      <c r="B5528" s="974"/>
      <c r="C5528" s="972"/>
      <c r="D5528" s="789"/>
      <c r="E5528" s="789"/>
      <c r="F5528" s="789"/>
    </row>
    <row r="5529" spans="1:6">
      <c r="A5529" s="970"/>
      <c r="B5529" s="974"/>
      <c r="C5529" s="972"/>
      <c r="D5529" s="789"/>
      <c r="E5529" s="789"/>
      <c r="F5529" s="789"/>
    </row>
    <row r="5530" spans="1:6">
      <c r="A5530" s="970"/>
      <c r="B5530" s="974"/>
      <c r="C5530" s="972"/>
      <c r="D5530" s="789"/>
      <c r="E5530" s="789"/>
      <c r="F5530" s="789"/>
    </row>
    <row r="5531" spans="1:6">
      <c r="A5531" s="970"/>
      <c r="B5531" s="974"/>
      <c r="C5531" s="972"/>
      <c r="D5531" s="789"/>
      <c r="E5531" s="789"/>
      <c r="F5531" s="789"/>
    </row>
    <row r="5532" spans="1:6">
      <c r="A5532" s="970"/>
      <c r="B5532" s="974"/>
      <c r="C5532" s="972"/>
      <c r="D5532" s="789"/>
      <c r="E5532" s="789"/>
      <c r="F5532" s="789"/>
    </row>
    <row r="5533" spans="1:6">
      <c r="A5533" s="970"/>
      <c r="B5533" s="974"/>
      <c r="C5533" s="972"/>
      <c r="D5533" s="789"/>
      <c r="E5533" s="789"/>
      <c r="F5533" s="789"/>
    </row>
    <row r="5534" spans="1:6">
      <c r="A5534" s="970"/>
      <c r="B5534" s="974"/>
      <c r="C5534" s="972"/>
      <c r="D5534" s="789"/>
      <c r="E5534" s="789"/>
      <c r="F5534" s="789"/>
    </row>
    <row r="5535" spans="1:6">
      <c r="A5535" s="970"/>
      <c r="B5535" s="974"/>
      <c r="C5535" s="972"/>
      <c r="D5535" s="789"/>
      <c r="E5535" s="789"/>
      <c r="F5535" s="789"/>
    </row>
    <row r="5536" spans="1:6">
      <c r="A5536" s="970"/>
      <c r="B5536" s="974"/>
      <c r="C5536" s="972"/>
      <c r="D5536" s="789"/>
      <c r="E5536" s="789"/>
      <c r="F5536" s="789"/>
    </row>
    <row r="5537" spans="1:6">
      <c r="A5537" s="970"/>
      <c r="B5537" s="974"/>
      <c r="C5537" s="972"/>
      <c r="D5537" s="789"/>
      <c r="E5537" s="789"/>
      <c r="F5537" s="789"/>
    </row>
    <row r="5538" spans="1:6">
      <c r="A5538" s="970"/>
      <c r="B5538" s="974"/>
      <c r="C5538" s="972"/>
      <c r="D5538" s="789"/>
      <c r="E5538" s="789"/>
      <c r="F5538" s="789"/>
    </row>
    <row r="5539" spans="1:6">
      <c r="A5539" s="970"/>
      <c r="B5539" s="974"/>
      <c r="C5539" s="972"/>
      <c r="D5539" s="789"/>
      <c r="E5539" s="789"/>
      <c r="F5539" s="789"/>
    </row>
    <row r="5540" spans="1:6">
      <c r="A5540" s="970"/>
      <c r="B5540" s="974"/>
      <c r="C5540" s="972"/>
      <c r="D5540" s="789"/>
      <c r="E5540" s="789"/>
      <c r="F5540" s="789"/>
    </row>
    <row r="5541" spans="1:6">
      <c r="A5541" s="970"/>
      <c r="B5541" s="974"/>
      <c r="C5541" s="972"/>
      <c r="D5541" s="789"/>
      <c r="E5541" s="789"/>
      <c r="F5541" s="789"/>
    </row>
    <row r="5542" spans="1:6">
      <c r="A5542" s="970"/>
      <c r="B5542" s="974"/>
      <c r="C5542" s="972"/>
      <c r="D5542" s="789"/>
      <c r="E5542" s="789"/>
      <c r="F5542" s="789"/>
    </row>
    <row r="5543" spans="1:6">
      <c r="A5543" s="970"/>
      <c r="B5543" s="974"/>
      <c r="C5543" s="972"/>
      <c r="D5543" s="789"/>
      <c r="E5543" s="789"/>
      <c r="F5543" s="789"/>
    </row>
    <row r="5544" spans="1:6">
      <c r="A5544" s="970"/>
      <c r="B5544" s="974"/>
      <c r="C5544" s="972"/>
      <c r="D5544" s="789"/>
      <c r="E5544" s="789"/>
      <c r="F5544" s="789"/>
    </row>
    <row r="5545" spans="1:6">
      <c r="A5545" s="970"/>
      <c r="B5545" s="974"/>
      <c r="C5545" s="972"/>
      <c r="D5545" s="789"/>
      <c r="E5545" s="789"/>
      <c r="F5545" s="789"/>
    </row>
    <row r="5546" spans="1:6">
      <c r="A5546" s="970"/>
      <c r="B5546" s="974"/>
      <c r="C5546" s="972"/>
      <c r="D5546" s="789"/>
      <c r="E5546" s="789"/>
      <c r="F5546" s="789"/>
    </row>
    <row r="5547" spans="1:6">
      <c r="A5547" s="970"/>
      <c r="B5547" s="974"/>
      <c r="C5547" s="972"/>
      <c r="D5547" s="789"/>
      <c r="E5547" s="789"/>
      <c r="F5547" s="789"/>
    </row>
    <row r="5548" spans="1:6">
      <c r="A5548" s="970"/>
      <c r="B5548" s="974"/>
      <c r="C5548" s="972"/>
      <c r="D5548" s="789"/>
      <c r="E5548" s="789"/>
      <c r="F5548" s="789"/>
    </row>
    <row r="5549" spans="1:6">
      <c r="A5549" s="970"/>
      <c r="B5549" s="974"/>
      <c r="C5549" s="972"/>
      <c r="D5549" s="789"/>
      <c r="E5549" s="789"/>
      <c r="F5549" s="789"/>
    </row>
    <row r="5550" spans="1:6">
      <c r="A5550" s="970"/>
      <c r="B5550" s="974"/>
      <c r="C5550" s="972"/>
      <c r="D5550" s="789"/>
      <c r="E5550" s="789"/>
      <c r="F5550" s="789"/>
    </row>
    <row r="5551" spans="1:6">
      <c r="A5551" s="970"/>
      <c r="B5551" s="974"/>
      <c r="C5551" s="972"/>
      <c r="D5551" s="789"/>
      <c r="E5551" s="789"/>
      <c r="F5551" s="789"/>
    </row>
    <row r="5552" spans="1:6">
      <c r="A5552" s="970"/>
      <c r="B5552" s="974"/>
      <c r="C5552" s="972"/>
      <c r="D5552" s="789"/>
      <c r="E5552" s="789"/>
      <c r="F5552" s="789"/>
    </row>
    <row r="5553" spans="1:6">
      <c r="A5553" s="970"/>
      <c r="B5553" s="974"/>
      <c r="C5553" s="972"/>
      <c r="D5553" s="789"/>
      <c r="E5553" s="789"/>
      <c r="F5553" s="789"/>
    </row>
    <row r="5554" spans="1:6">
      <c r="A5554" s="970"/>
      <c r="B5554" s="974"/>
      <c r="C5554" s="972"/>
      <c r="D5554" s="789"/>
      <c r="E5554" s="789"/>
      <c r="F5554" s="789"/>
    </row>
    <row r="5555" spans="1:6">
      <c r="A5555" s="970"/>
      <c r="B5555" s="974"/>
      <c r="C5555" s="972"/>
      <c r="D5555" s="789"/>
      <c r="E5555" s="789"/>
      <c r="F5555" s="789"/>
    </row>
    <row r="5556" spans="1:6">
      <c r="A5556" s="970"/>
      <c r="B5556" s="974"/>
      <c r="C5556" s="972"/>
      <c r="D5556" s="789"/>
      <c r="E5556" s="789"/>
      <c r="F5556" s="789"/>
    </row>
    <row r="5557" spans="1:6">
      <c r="A5557" s="970"/>
      <c r="B5557" s="974"/>
      <c r="C5557" s="972"/>
      <c r="D5557" s="789"/>
      <c r="E5557" s="789"/>
      <c r="F5557" s="789"/>
    </row>
    <row r="5558" spans="1:6">
      <c r="A5558" s="970"/>
      <c r="B5558" s="974"/>
      <c r="C5558" s="972"/>
      <c r="D5558" s="789"/>
      <c r="E5558" s="789"/>
      <c r="F5558" s="789"/>
    </row>
    <row r="5559" spans="1:6">
      <c r="A5559" s="970"/>
      <c r="B5559" s="974"/>
      <c r="C5559" s="972"/>
      <c r="D5559" s="789"/>
      <c r="E5559" s="789"/>
      <c r="F5559" s="789"/>
    </row>
    <row r="5560" spans="1:6">
      <c r="A5560" s="970"/>
      <c r="B5560" s="974"/>
      <c r="C5560" s="972"/>
      <c r="D5560" s="789"/>
      <c r="E5560" s="789"/>
      <c r="F5560" s="789"/>
    </row>
    <row r="5561" spans="1:6">
      <c r="A5561" s="970"/>
      <c r="B5561" s="974"/>
      <c r="C5561" s="972"/>
      <c r="D5561" s="789"/>
      <c r="E5561" s="789"/>
      <c r="F5561" s="789"/>
    </row>
    <row r="5562" spans="1:6">
      <c r="A5562" s="970"/>
      <c r="B5562" s="974"/>
      <c r="C5562" s="972"/>
      <c r="D5562" s="789"/>
      <c r="E5562" s="789"/>
      <c r="F5562" s="789"/>
    </row>
    <row r="5563" spans="1:6">
      <c r="A5563" s="970"/>
      <c r="B5563" s="974"/>
      <c r="C5563" s="972"/>
      <c r="D5563" s="789"/>
      <c r="E5563" s="789"/>
      <c r="F5563" s="789"/>
    </row>
    <row r="5564" spans="1:6">
      <c r="A5564" s="970"/>
      <c r="B5564" s="974"/>
      <c r="C5564" s="972"/>
      <c r="D5564" s="789"/>
      <c r="E5564" s="789"/>
      <c r="F5564" s="789"/>
    </row>
    <row r="5565" spans="1:6">
      <c r="A5565" s="970"/>
      <c r="B5565" s="974"/>
      <c r="C5565" s="972"/>
      <c r="D5565" s="789"/>
      <c r="E5565" s="789"/>
      <c r="F5565" s="789"/>
    </row>
    <row r="5566" spans="1:6">
      <c r="A5566" s="970"/>
      <c r="B5566" s="974"/>
      <c r="C5566" s="972"/>
      <c r="D5566" s="789"/>
      <c r="E5566" s="789"/>
      <c r="F5566" s="789"/>
    </row>
    <row r="5567" spans="1:6">
      <c r="A5567" s="970"/>
      <c r="B5567" s="974"/>
      <c r="C5567" s="972"/>
      <c r="D5567" s="789"/>
      <c r="E5567" s="789"/>
      <c r="F5567" s="789"/>
    </row>
    <row r="5568" spans="1:6">
      <c r="A5568" s="970"/>
      <c r="B5568" s="974"/>
      <c r="C5568" s="972"/>
      <c r="D5568" s="789"/>
      <c r="E5568" s="789"/>
      <c r="F5568" s="789"/>
    </row>
    <row r="5569" spans="1:6">
      <c r="A5569" s="970"/>
      <c r="B5569" s="974"/>
      <c r="C5569" s="972"/>
      <c r="D5569" s="789"/>
      <c r="E5569" s="789"/>
      <c r="F5569" s="789"/>
    </row>
    <row r="5570" spans="1:6">
      <c r="A5570" s="970"/>
      <c r="B5570" s="974"/>
      <c r="C5570" s="972"/>
      <c r="D5570" s="789"/>
      <c r="E5570" s="789"/>
      <c r="F5570" s="789"/>
    </row>
    <row r="5571" spans="1:6">
      <c r="A5571" s="970"/>
      <c r="B5571" s="974"/>
      <c r="C5571" s="972"/>
      <c r="D5571" s="789"/>
      <c r="E5571" s="789"/>
      <c r="F5571" s="789"/>
    </row>
    <row r="5572" spans="1:6">
      <c r="A5572" s="970"/>
      <c r="B5572" s="974"/>
      <c r="C5572" s="972"/>
      <c r="D5572" s="789"/>
      <c r="E5572" s="789"/>
      <c r="F5572" s="789"/>
    </row>
    <row r="5573" spans="1:6">
      <c r="A5573" s="970"/>
      <c r="B5573" s="974"/>
      <c r="C5573" s="972"/>
      <c r="D5573" s="789"/>
      <c r="E5573" s="789"/>
      <c r="F5573" s="789"/>
    </row>
    <row r="5574" spans="1:6">
      <c r="A5574" s="970"/>
      <c r="B5574" s="974"/>
      <c r="C5574" s="972"/>
      <c r="D5574" s="789"/>
      <c r="E5574" s="789"/>
      <c r="F5574" s="789"/>
    </row>
    <row r="5575" spans="1:6">
      <c r="A5575" s="970"/>
      <c r="B5575" s="974"/>
      <c r="C5575" s="972"/>
      <c r="D5575" s="789"/>
      <c r="E5575" s="789"/>
      <c r="F5575" s="789"/>
    </row>
    <row r="5576" spans="1:6">
      <c r="A5576" s="970"/>
      <c r="B5576" s="974"/>
      <c r="C5576" s="972"/>
      <c r="D5576" s="789"/>
      <c r="E5576" s="789"/>
      <c r="F5576" s="789"/>
    </row>
    <row r="5577" spans="1:6">
      <c r="A5577" s="970"/>
      <c r="B5577" s="974"/>
      <c r="C5577" s="972"/>
      <c r="D5577" s="789"/>
      <c r="E5577" s="789"/>
      <c r="F5577" s="789"/>
    </row>
    <row r="5578" spans="1:6">
      <c r="A5578" s="970"/>
      <c r="B5578" s="974"/>
      <c r="C5578" s="972"/>
      <c r="D5578" s="789"/>
      <c r="E5578" s="789"/>
      <c r="F5578" s="789"/>
    </row>
    <row r="5579" spans="1:6">
      <c r="A5579" s="970"/>
      <c r="B5579" s="974"/>
      <c r="C5579" s="972"/>
      <c r="D5579" s="789"/>
      <c r="E5579" s="789"/>
      <c r="F5579" s="789"/>
    </row>
    <row r="5580" spans="1:6">
      <c r="A5580" s="970"/>
      <c r="B5580" s="974"/>
      <c r="C5580" s="972"/>
      <c r="D5580" s="789"/>
      <c r="E5580" s="789"/>
      <c r="F5580" s="789"/>
    </row>
    <row r="5581" spans="1:6">
      <c r="A5581" s="970"/>
      <c r="B5581" s="974"/>
      <c r="C5581" s="972"/>
      <c r="D5581" s="789"/>
      <c r="E5581" s="789"/>
      <c r="F5581" s="789"/>
    </row>
    <row r="5582" spans="1:6">
      <c r="A5582" s="970"/>
      <c r="B5582" s="974"/>
      <c r="C5582" s="972"/>
      <c r="D5582" s="789"/>
      <c r="E5582" s="789"/>
      <c r="F5582" s="789"/>
    </row>
    <row r="5583" spans="1:6">
      <c r="A5583" s="970"/>
      <c r="B5583" s="974"/>
      <c r="C5583" s="972"/>
      <c r="D5583" s="789"/>
      <c r="E5583" s="789"/>
      <c r="F5583" s="789"/>
    </row>
    <row r="5584" spans="1:6">
      <c r="A5584" s="970"/>
      <c r="B5584" s="974"/>
      <c r="C5584" s="972"/>
      <c r="D5584" s="789"/>
      <c r="E5584" s="789"/>
      <c r="F5584" s="789"/>
    </row>
    <row r="5585" spans="1:6">
      <c r="A5585" s="970"/>
      <c r="B5585" s="974"/>
      <c r="C5585" s="972"/>
      <c r="D5585" s="789"/>
      <c r="E5585" s="789"/>
      <c r="F5585" s="789"/>
    </row>
    <row r="5586" spans="1:6">
      <c r="A5586" s="970"/>
      <c r="B5586" s="974"/>
      <c r="C5586" s="972"/>
      <c r="D5586" s="789"/>
      <c r="E5586" s="789"/>
      <c r="F5586" s="789"/>
    </row>
    <row r="5587" spans="1:6">
      <c r="A5587" s="970"/>
      <c r="B5587" s="974"/>
      <c r="C5587" s="972"/>
      <c r="D5587" s="789"/>
      <c r="E5587" s="789"/>
      <c r="F5587" s="789"/>
    </row>
    <row r="5588" spans="1:6">
      <c r="A5588" s="970"/>
      <c r="B5588" s="974"/>
      <c r="C5588" s="972"/>
      <c r="D5588" s="789"/>
      <c r="E5588" s="789"/>
      <c r="F5588" s="789"/>
    </row>
    <row r="5589" spans="1:6">
      <c r="A5589" s="970"/>
      <c r="B5589" s="974"/>
      <c r="C5589" s="972"/>
      <c r="D5589" s="789"/>
      <c r="E5589" s="789"/>
      <c r="F5589" s="789"/>
    </row>
    <row r="5590" spans="1:6">
      <c r="A5590" s="970"/>
      <c r="B5590" s="974"/>
      <c r="C5590" s="972"/>
      <c r="D5590" s="789"/>
      <c r="E5590" s="789"/>
      <c r="F5590" s="789"/>
    </row>
    <row r="5591" spans="1:6">
      <c r="A5591" s="970"/>
      <c r="B5591" s="974"/>
      <c r="C5591" s="972"/>
      <c r="D5591" s="789"/>
      <c r="E5591" s="789"/>
      <c r="F5591" s="789"/>
    </row>
    <row r="5592" spans="1:6">
      <c r="A5592" s="970"/>
      <c r="B5592" s="974"/>
      <c r="C5592" s="972"/>
      <c r="D5592" s="789"/>
      <c r="E5592" s="789"/>
      <c r="F5592" s="789"/>
    </row>
    <row r="5593" spans="1:6">
      <c r="A5593" s="970"/>
      <c r="B5593" s="974"/>
      <c r="C5593" s="972"/>
      <c r="D5593" s="789"/>
      <c r="E5593" s="789"/>
      <c r="F5593" s="789"/>
    </row>
    <row r="5594" spans="1:6">
      <c r="A5594" s="970"/>
      <c r="B5594" s="974"/>
      <c r="C5594" s="972"/>
      <c r="D5594" s="789"/>
      <c r="E5594" s="789"/>
      <c r="F5594" s="789"/>
    </row>
    <row r="5595" spans="1:6">
      <c r="A5595" s="970"/>
      <c r="B5595" s="974"/>
      <c r="C5595" s="972"/>
      <c r="D5595" s="789"/>
      <c r="E5595" s="789"/>
      <c r="F5595" s="789"/>
    </row>
    <row r="5596" spans="1:6">
      <c r="A5596" s="970"/>
      <c r="B5596" s="974"/>
      <c r="C5596" s="972"/>
      <c r="D5596" s="789"/>
      <c r="E5596" s="789"/>
      <c r="F5596" s="789"/>
    </row>
    <row r="5597" spans="1:6">
      <c r="A5597" s="970"/>
      <c r="B5597" s="974"/>
      <c r="C5597" s="972"/>
      <c r="D5597" s="789"/>
      <c r="E5597" s="789"/>
      <c r="F5597" s="789"/>
    </row>
    <row r="5598" spans="1:6">
      <c r="A5598" s="970"/>
      <c r="B5598" s="974"/>
      <c r="C5598" s="972"/>
      <c r="D5598" s="789"/>
      <c r="E5598" s="789"/>
      <c r="F5598" s="789"/>
    </row>
    <row r="5599" spans="1:6">
      <c r="A5599" s="970"/>
      <c r="B5599" s="974"/>
      <c r="C5599" s="972"/>
      <c r="D5599" s="789"/>
      <c r="E5599" s="789"/>
      <c r="F5599" s="789"/>
    </row>
    <row r="5600" spans="1:6">
      <c r="A5600" s="970"/>
      <c r="B5600" s="974"/>
      <c r="C5600" s="972"/>
      <c r="D5600" s="789"/>
      <c r="E5600" s="789"/>
      <c r="F5600" s="789"/>
    </row>
    <row r="5601" spans="1:6">
      <c r="A5601" s="970"/>
      <c r="B5601" s="974"/>
      <c r="C5601" s="972"/>
      <c r="D5601" s="789"/>
      <c r="E5601" s="789"/>
      <c r="F5601" s="789"/>
    </row>
    <row r="5602" spans="1:6">
      <c r="A5602" s="970"/>
      <c r="B5602" s="974"/>
      <c r="C5602" s="972"/>
      <c r="D5602" s="789"/>
      <c r="E5602" s="789"/>
      <c r="F5602" s="789"/>
    </row>
    <row r="5603" spans="1:6">
      <c r="A5603" s="970"/>
      <c r="B5603" s="974"/>
      <c r="C5603" s="972"/>
      <c r="D5603" s="789"/>
      <c r="E5603" s="789"/>
      <c r="F5603" s="789"/>
    </row>
    <row r="5604" spans="1:6">
      <c r="A5604" s="970"/>
      <c r="B5604" s="974"/>
      <c r="C5604" s="972"/>
      <c r="D5604" s="789"/>
      <c r="E5604" s="789"/>
      <c r="F5604" s="789"/>
    </row>
    <row r="5605" spans="1:6">
      <c r="A5605" s="970"/>
      <c r="B5605" s="974"/>
      <c r="C5605" s="972"/>
      <c r="D5605" s="789"/>
      <c r="E5605" s="789"/>
      <c r="F5605" s="789"/>
    </row>
    <row r="5606" spans="1:6">
      <c r="A5606" s="970"/>
      <c r="B5606" s="974"/>
      <c r="C5606" s="972"/>
      <c r="D5606" s="789"/>
      <c r="E5606" s="789"/>
      <c r="F5606" s="789"/>
    </row>
    <row r="5607" spans="1:6">
      <c r="A5607" s="970"/>
      <c r="B5607" s="974"/>
      <c r="C5607" s="972"/>
      <c r="D5607" s="789"/>
      <c r="E5607" s="789"/>
      <c r="F5607" s="789"/>
    </row>
    <row r="5608" spans="1:6">
      <c r="A5608" s="970"/>
      <c r="B5608" s="974"/>
      <c r="C5608" s="972"/>
      <c r="D5608" s="789"/>
      <c r="E5608" s="789"/>
      <c r="F5608" s="789"/>
    </row>
    <row r="5609" spans="1:6">
      <c r="A5609" s="970"/>
      <c r="B5609" s="974"/>
      <c r="C5609" s="972"/>
      <c r="D5609" s="789"/>
      <c r="E5609" s="789"/>
      <c r="F5609" s="789"/>
    </row>
    <row r="5610" spans="1:6">
      <c r="A5610" s="970"/>
      <c r="B5610" s="974"/>
      <c r="C5610" s="972"/>
      <c r="D5610" s="789"/>
      <c r="E5610" s="789"/>
      <c r="F5610" s="789"/>
    </row>
    <row r="5611" spans="1:6">
      <c r="A5611" s="970"/>
      <c r="B5611" s="974"/>
      <c r="C5611" s="972"/>
      <c r="D5611" s="789"/>
      <c r="E5611" s="789"/>
      <c r="F5611" s="789"/>
    </row>
    <row r="5612" spans="1:6">
      <c r="A5612" s="970"/>
      <c r="B5612" s="974"/>
      <c r="C5612" s="972"/>
      <c r="D5612" s="789"/>
      <c r="E5612" s="789"/>
      <c r="F5612" s="789"/>
    </row>
    <row r="5613" spans="1:6">
      <c r="A5613" s="970"/>
      <c r="B5613" s="974"/>
      <c r="C5613" s="972"/>
      <c r="D5613" s="789"/>
      <c r="E5613" s="789"/>
      <c r="F5613" s="789"/>
    </row>
    <row r="5614" spans="1:6">
      <c r="A5614" s="970"/>
      <c r="B5614" s="974"/>
      <c r="C5614" s="972"/>
      <c r="D5614" s="789"/>
      <c r="E5614" s="789"/>
      <c r="F5614" s="789"/>
    </row>
    <row r="5615" spans="1:6">
      <c r="A5615" s="970"/>
      <c r="B5615" s="974"/>
      <c r="C5615" s="972"/>
      <c r="D5615" s="789"/>
      <c r="E5615" s="789"/>
      <c r="F5615" s="789"/>
    </row>
    <row r="5616" spans="1:6">
      <c r="A5616" s="970"/>
      <c r="B5616" s="974"/>
      <c r="C5616" s="972"/>
      <c r="D5616" s="789"/>
      <c r="E5616" s="789"/>
      <c r="F5616" s="789"/>
    </row>
    <row r="5617" spans="1:6">
      <c r="A5617" s="970"/>
      <c r="B5617" s="974"/>
      <c r="C5617" s="972"/>
      <c r="D5617" s="789"/>
      <c r="E5617" s="789"/>
      <c r="F5617" s="789"/>
    </row>
    <row r="5618" spans="1:6">
      <c r="A5618" s="970"/>
      <c r="B5618" s="974"/>
      <c r="C5618" s="972"/>
      <c r="D5618" s="789"/>
      <c r="E5618" s="789"/>
      <c r="F5618" s="789"/>
    </row>
    <row r="5619" spans="1:6">
      <c r="A5619" s="970"/>
      <c r="B5619" s="974"/>
      <c r="C5619" s="972"/>
      <c r="D5619" s="789"/>
      <c r="E5619" s="789"/>
      <c r="F5619" s="789"/>
    </row>
    <row r="5620" spans="1:6">
      <c r="A5620" s="970"/>
      <c r="B5620" s="974"/>
      <c r="C5620" s="972"/>
      <c r="D5620" s="789"/>
      <c r="E5620" s="789"/>
      <c r="F5620" s="789"/>
    </row>
    <row r="5621" spans="1:6">
      <c r="A5621" s="970"/>
      <c r="B5621" s="974"/>
      <c r="C5621" s="972"/>
      <c r="D5621" s="789"/>
      <c r="E5621" s="789"/>
      <c r="F5621" s="789"/>
    </row>
    <row r="5622" spans="1:6">
      <c r="A5622" s="970"/>
      <c r="B5622" s="974"/>
      <c r="C5622" s="972"/>
      <c r="D5622" s="789"/>
      <c r="E5622" s="789"/>
      <c r="F5622" s="789"/>
    </row>
    <row r="5623" spans="1:6">
      <c r="A5623" s="970"/>
      <c r="B5623" s="974"/>
      <c r="C5623" s="972"/>
      <c r="D5623" s="789"/>
      <c r="E5623" s="789"/>
      <c r="F5623" s="789"/>
    </row>
    <row r="5624" spans="1:6">
      <c r="A5624" s="970"/>
      <c r="B5624" s="974"/>
      <c r="C5624" s="972"/>
      <c r="D5624" s="789"/>
      <c r="E5624" s="789"/>
      <c r="F5624" s="789"/>
    </row>
    <row r="5625" spans="1:6">
      <c r="A5625" s="970"/>
      <c r="B5625" s="974"/>
      <c r="C5625" s="972"/>
      <c r="D5625" s="789"/>
      <c r="E5625" s="789"/>
      <c r="F5625" s="789"/>
    </row>
    <row r="5626" spans="1:6">
      <c r="A5626" s="970"/>
      <c r="B5626" s="974"/>
      <c r="C5626" s="972"/>
      <c r="D5626" s="789"/>
      <c r="E5626" s="789"/>
      <c r="F5626" s="789"/>
    </row>
    <row r="5627" spans="1:6">
      <c r="A5627" s="970"/>
      <c r="B5627" s="974"/>
      <c r="C5627" s="972"/>
      <c r="D5627" s="789"/>
      <c r="E5627" s="789"/>
      <c r="F5627" s="789"/>
    </row>
    <row r="5628" spans="1:6">
      <c r="A5628" s="970"/>
      <c r="B5628" s="974"/>
      <c r="C5628" s="972"/>
      <c r="D5628" s="789"/>
      <c r="E5628" s="789"/>
      <c r="F5628" s="789"/>
    </row>
    <row r="5629" spans="1:6">
      <c r="A5629" s="970"/>
      <c r="B5629" s="974"/>
      <c r="C5629" s="972"/>
      <c r="D5629" s="789"/>
      <c r="E5629" s="789"/>
      <c r="F5629" s="789"/>
    </row>
    <row r="5630" spans="1:6">
      <c r="A5630" s="970"/>
      <c r="B5630" s="974"/>
      <c r="C5630" s="972"/>
      <c r="D5630" s="789"/>
      <c r="E5630" s="789"/>
      <c r="F5630" s="789"/>
    </row>
    <row r="5631" spans="1:6">
      <c r="A5631" s="970"/>
      <c r="B5631" s="974"/>
      <c r="C5631" s="972"/>
      <c r="D5631" s="789"/>
      <c r="E5631" s="789"/>
      <c r="F5631" s="789"/>
    </row>
    <row r="5632" spans="1:6">
      <c r="A5632" s="970"/>
      <c r="B5632" s="974"/>
      <c r="C5632" s="972"/>
      <c r="D5632" s="789"/>
      <c r="E5632" s="789"/>
      <c r="F5632" s="789"/>
    </row>
    <row r="5633" spans="1:6">
      <c r="A5633" s="970"/>
      <c r="B5633" s="974"/>
      <c r="C5633" s="972"/>
      <c r="D5633" s="789"/>
      <c r="E5633" s="789"/>
      <c r="F5633" s="789"/>
    </row>
    <row r="5634" spans="1:6">
      <c r="A5634" s="970"/>
      <c r="B5634" s="974"/>
      <c r="C5634" s="972"/>
      <c r="D5634" s="789"/>
      <c r="E5634" s="789"/>
      <c r="F5634" s="789"/>
    </row>
    <row r="5635" spans="1:6">
      <c r="A5635" s="970"/>
      <c r="B5635" s="974"/>
      <c r="C5635" s="972"/>
      <c r="D5635" s="789"/>
      <c r="E5635" s="789"/>
      <c r="F5635" s="789"/>
    </row>
    <row r="5636" spans="1:6">
      <c r="A5636" s="970"/>
      <c r="B5636" s="974"/>
      <c r="C5636" s="972"/>
      <c r="D5636" s="789"/>
      <c r="E5636" s="789"/>
      <c r="F5636" s="789"/>
    </row>
    <row r="5637" spans="1:6">
      <c r="A5637" s="970"/>
      <c r="B5637" s="974"/>
      <c r="C5637" s="972"/>
      <c r="D5637" s="789"/>
      <c r="E5637" s="789"/>
      <c r="F5637" s="789"/>
    </row>
    <row r="5638" spans="1:6">
      <c r="A5638" s="970"/>
      <c r="B5638" s="974"/>
      <c r="C5638" s="972"/>
      <c r="D5638" s="789"/>
      <c r="E5638" s="789"/>
      <c r="F5638" s="789"/>
    </row>
    <row r="5639" spans="1:6">
      <c r="A5639" s="970"/>
      <c r="B5639" s="974"/>
      <c r="C5639" s="972"/>
      <c r="D5639" s="789"/>
      <c r="E5639" s="789"/>
      <c r="F5639" s="789"/>
    </row>
    <row r="5640" spans="1:6">
      <c r="A5640" s="970"/>
      <c r="B5640" s="974"/>
      <c r="C5640" s="972"/>
      <c r="D5640" s="789"/>
      <c r="E5640" s="789"/>
      <c r="F5640" s="789"/>
    </row>
    <row r="5641" spans="1:6">
      <c r="A5641" s="970"/>
      <c r="B5641" s="974"/>
      <c r="C5641" s="972"/>
      <c r="D5641" s="789"/>
      <c r="E5641" s="789"/>
      <c r="F5641" s="789"/>
    </row>
    <row r="5642" spans="1:6">
      <c r="A5642" s="970"/>
      <c r="B5642" s="974"/>
      <c r="C5642" s="972"/>
      <c r="D5642" s="789"/>
      <c r="E5642" s="789"/>
      <c r="F5642" s="789"/>
    </row>
    <row r="5643" spans="1:6">
      <c r="A5643" s="970"/>
      <c r="B5643" s="974"/>
      <c r="C5643" s="972"/>
      <c r="D5643" s="789"/>
      <c r="E5643" s="789"/>
      <c r="F5643" s="789"/>
    </row>
    <row r="5644" spans="1:6">
      <c r="A5644" s="970"/>
      <c r="B5644" s="974"/>
      <c r="C5644" s="972"/>
      <c r="D5644" s="789"/>
      <c r="E5644" s="789"/>
      <c r="F5644" s="789"/>
    </row>
    <row r="5645" spans="1:6">
      <c r="A5645" s="970"/>
      <c r="B5645" s="974"/>
      <c r="C5645" s="972"/>
      <c r="D5645" s="789"/>
      <c r="E5645" s="789"/>
      <c r="F5645" s="789"/>
    </row>
    <row r="5646" spans="1:6">
      <c r="A5646" s="970"/>
      <c r="B5646" s="974"/>
      <c r="C5646" s="972"/>
      <c r="D5646" s="789"/>
      <c r="E5646" s="789"/>
      <c r="F5646" s="789"/>
    </row>
    <row r="5647" spans="1:6">
      <c r="A5647" s="970"/>
      <c r="B5647" s="974"/>
      <c r="C5647" s="972"/>
      <c r="D5647" s="789"/>
      <c r="E5647" s="789"/>
      <c r="F5647" s="789"/>
    </row>
    <row r="5648" spans="1:6">
      <c r="A5648" s="970"/>
      <c r="B5648" s="974"/>
      <c r="C5648" s="972"/>
      <c r="D5648" s="789"/>
      <c r="E5648" s="789"/>
      <c r="F5648" s="789"/>
    </row>
    <row r="5649" spans="1:6">
      <c r="A5649" s="970"/>
      <c r="B5649" s="974"/>
      <c r="C5649" s="972"/>
      <c r="D5649" s="789"/>
      <c r="E5649" s="789"/>
      <c r="F5649" s="789"/>
    </row>
    <row r="5650" spans="1:6">
      <c r="A5650" s="970"/>
      <c r="B5650" s="974"/>
      <c r="C5650" s="972"/>
      <c r="D5650" s="789"/>
      <c r="E5650" s="789"/>
      <c r="F5650" s="789"/>
    </row>
    <row r="5651" spans="1:6">
      <c r="A5651" s="970"/>
      <c r="B5651" s="974"/>
      <c r="C5651" s="972"/>
      <c r="D5651" s="789"/>
      <c r="E5651" s="789"/>
      <c r="F5651" s="789"/>
    </row>
    <row r="5652" spans="1:6">
      <c r="A5652" s="970"/>
      <c r="B5652" s="974"/>
      <c r="C5652" s="972"/>
      <c r="D5652" s="789"/>
      <c r="E5652" s="789"/>
      <c r="F5652" s="789"/>
    </row>
    <row r="5653" spans="1:6">
      <c r="A5653" s="970"/>
      <c r="B5653" s="974"/>
      <c r="C5653" s="972"/>
      <c r="D5653" s="789"/>
      <c r="E5653" s="789"/>
      <c r="F5653" s="789"/>
    </row>
    <row r="5654" spans="1:6">
      <c r="A5654" s="970"/>
      <c r="B5654" s="974"/>
      <c r="C5654" s="972"/>
      <c r="D5654" s="789"/>
      <c r="E5654" s="789"/>
      <c r="F5654" s="789"/>
    </row>
    <row r="5655" spans="1:6">
      <c r="A5655" s="970"/>
      <c r="B5655" s="974"/>
      <c r="C5655" s="972"/>
      <c r="D5655" s="789"/>
      <c r="E5655" s="789"/>
      <c r="F5655" s="789"/>
    </row>
    <row r="5656" spans="1:6">
      <c r="A5656" s="970"/>
      <c r="B5656" s="974"/>
      <c r="C5656" s="972"/>
      <c r="D5656" s="789"/>
      <c r="E5656" s="789"/>
      <c r="F5656" s="789"/>
    </row>
    <row r="5657" spans="1:6">
      <c r="A5657" s="970"/>
      <c r="B5657" s="974"/>
      <c r="C5657" s="972"/>
      <c r="D5657" s="789"/>
      <c r="E5657" s="789"/>
      <c r="F5657" s="789"/>
    </row>
    <row r="5658" spans="1:6">
      <c r="A5658" s="970"/>
      <c r="B5658" s="974"/>
      <c r="C5658" s="972"/>
      <c r="D5658" s="789"/>
      <c r="E5658" s="789"/>
      <c r="F5658" s="789"/>
    </row>
    <row r="5659" spans="1:6">
      <c r="A5659" s="970"/>
      <c r="B5659" s="974"/>
      <c r="C5659" s="972"/>
      <c r="D5659" s="789"/>
      <c r="E5659" s="789"/>
      <c r="F5659" s="789"/>
    </row>
    <row r="5660" spans="1:6">
      <c r="A5660" s="970"/>
      <c r="B5660" s="974"/>
      <c r="C5660" s="972"/>
      <c r="D5660" s="789"/>
      <c r="E5660" s="789"/>
      <c r="F5660" s="789"/>
    </row>
    <row r="5661" spans="1:6">
      <c r="A5661" s="970"/>
      <c r="B5661" s="974"/>
      <c r="C5661" s="972"/>
      <c r="D5661" s="789"/>
      <c r="E5661" s="789"/>
      <c r="F5661" s="789"/>
    </row>
    <row r="5662" spans="1:6">
      <c r="A5662" s="970"/>
      <c r="B5662" s="974"/>
      <c r="C5662" s="972"/>
      <c r="D5662" s="789"/>
      <c r="E5662" s="789"/>
      <c r="F5662" s="789"/>
    </row>
    <row r="5663" spans="1:6">
      <c r="A5663" s="970"/>
      <c r="B5663" s="974"/>
      <c r="C5663" s="972"/>
      <c r="D5663" s="789"/>
      <c r="E5663" s="789"/>
      <c r="F5663" s="789"/>
    </row>
    <row r="5664" spans="1:6">
      <c r="A5664" s="970"/>
      <c r="B5664" s="974"/>
      <c r="C5664" s="972"/>
      <c r="D5664" s="789"/>
      <c r="E5664" s="789"/>
      <c r="F5664" s="789"/>
    </row>
    <row r="5665" spans="1:6">
      <c r="A5665" s="970"/>
      <c r="B5665" s="974"/>
      <c r="C5665" s="972"/>
      <c r="D5665" s="789"/>
      <c r="E5665" s="789"/>
      <c r="F5665" s="789"/>
    </row>
    <row r="5666" spans="1:6">
      <c r="A5666" s="970"/>
      <c r="B5666" s="974"/>
      <c r="C5666" s="972"/>
      <c r="D5666" s="789"/>
      <c r="E5666" s="789"/>
      <c r="F5666" s="789"/>
    </row>
    <row r="5667" spans="1:6">
      <c r="A5667" s="970"/>
      <c r="B5667" s="974"/>
      <c r="C5667" s="972"/>
      <c r="D5667" s="789"/>
      <c r="E5667" s="789"/>
      <c r="F5667" s="789"/>
    </row>
    <row r="5668" spans="1:6">
      <c r="A5668" s="970"/>
      <c r="B5668" s="974"/>
      <c r="C5668" s="972"/>
      <c r="D5668" s="789"/>
      <c r="E5668" s="789"/>
      <c r="F5668" s="789"/>
    </row>
    <row r="5669" spans="1:6">
      <c r="A5669" s="970"/>
      <c r="B5669" s="974"/>
      <c r="C5669" s="972"/>
      <c r="D5669" s="789"/>
      <c r="E5669" s="789"/>
      <c r="F5669" s="789"/>
    </row>
    <row r="5670" spans="1:6">
      <c r="A5670" s="970"/>
      <c r="B5670" s="974"/>
      <c r="C5670" s="972"/>
      <c r="D5670" s="789"/>
      <c r="E5670" s="789"/>
      <c r="F5670" s="789"/>
    </row>
    <row r="5671" spans="1:6">
      <c r="A5671" s="970"/>
      <c r="B5671" s="974"/>
      <c r="C5671" s="972"/>
      <c r="D5671" s="789"/>
      <c r="E5671" s="789"/>
      <c r="F5671" s="789"/>
    </row>
    <row r="5672" spans="1:6">
      <c r="A5672" s="970"/>
      <c r="B5672" s="974"/>
      <c r="C5672" s="972"/>
      <c r="D5672" s="789"/>
      <c r="E5672" s="789"/>
      <c r="F5672" s="789"/>
    </row>
    <row r="5673" spans="1:6">
      <c r="A5673" s="970"/>
      <c r="B5673" s="974"/>
      <c r="C5673" s="972"/>
      <c r="D5673" s="789"/>
      <c r="E5673" s="789"/>
      <c r="F5673" s="789"/>
    </row>
    <row r="5674" spans="1:6">
      <c r="A5674" s="970"/>
      <c r="B5674" s="974"/>
      <c r="C5674" s="972"/>
      <c r="D5674" s="789"/>
      <c r="E5674" s="789"/>
      <c r="F5674" s="789"/>
    </row>
    <row r="5675" spans="1:6">
      <c r="A5675" s="970"/>
      <c r="B5675" s="974"/>
      <c r="C5675" s="972"/>
      <c r="D5675" s="789"/>
      <c r="E5675" s="789"/>
      <c r="F5675" s="789"/>
    </row>
    <row r="5676" spans="1:6">
      <c r="A5676" s="970"/>
      <c r="B5676" s="974"/>
      <c r="C5676" s="972"/>
      <c r="D5676" s="789"/>
      <c r="E5676" s="789"/>
      <c r="F5676" s="789"/>
    </row>
    <row r="5677" spans="1:6">
      <c r="A5677" s="970"/>
      <c r="B5677" s="974"/>
      <c r="C5677" s="972"/>
      <c r="D5677" s="789"/>
      <c r="E5677" s="789"/>
      <c r="F5677" s="789"/>
    </row>
    <row r="5678" spans="1:6">
      <c r="A5678" s="970"/>
      <c r="B5678" s="974"/>
      <c r="C5678" s="972"/>
      <c r="D5678" s="789"/>
      <c r="E5678" s="789"/>
      <c r="F5678" s="789"/>
    </row>
    <row r="5679" spans="1:6">
      <c r="A5679" s="970"/>
      <c r="B5679" s="974"/>
      <c r="C5679" s="972"/>
      <c r="D5679" s="789"/>
      <c r="E5679" s="789"/>
      <c r="F5679" s="789"/>
    </row>
    <row r="5680" spans="1:6">
      <c r="A5680" s="970"/>
      <c r="B5680" s="974"/>
      <c r="C5680" s="972"/>
      <c r="D5680" s="789"/>
      <c r="E5680" s="789"/>
      <c r="F5680" s="789"/>
    </row>
    <row r="5681" spans="1:6">
      <c r="A5681" s="970"/>
      <c r="B5681" s="974"/>
      <c r="C5681" s="972"/>
      <c r="D5681" s="789"/>
      <c r="E5681" s="789"/>
      <c r="F5681" s="789"/>
    </row>
    <row r="5682" spans="1:6">
      <c r="A5682" s="970"/>
      <c r="B5682" s="974"/>
      <c r="C5682" s="972"/>
      <c r="D5682" s="789"/>
      <c r="E5682" s="789"/>
      <c r="F5682" s="789"/>
    </row>
    <row r="5683" spans="1:6">
      <c r="A5683" s="970"/>
      <c r="B5683" s="974"/>
      <c r="C5683" s="972"/>
      <c r="D5683" s="789"/>
      <c r="E5683" s="789"/>
      <c r="F5683" s="789"/>
    </row>
    <row r="5684" spans="1:6">
      <c r="A5684" s="970"/>
      <c r="B5684" s="974"/>
      <c r="C5684" s="972"/>
      <c r="D5684" s="789"/>
      <c r="E5684" s="789"/>
      <c r="F5684" s="789"/>
    </row>
    <row r="5685" spans="1:6">
      <c r="A5685" s="970"/>
      <c r="B5685" s="974"/>
      <c r="C5685" s="972"/>
      <c r="D5685" s="789"/>
      <c r="E5685" s="789"/>
      <c r="F5685" s="789"/>
    </row>
    <row r="5686" spans="1:6">
      <c r="A5686" s="970"/>
      <c r="B5686" s="974"/>
      <c r="C5686" s="972"/>
      <c r="D5686" s="789"/>
      <c r="E5686" s="789"/>
      <c r="F5686" s="789"/>
    </row>
    <row r="5687" spans="1:6">
      <c r="A5687" s="970"/>
      <c r="B5687" s="974"/>
      <c r="C5687" s="972"/>
      <c r="D5687" s="789"/>
      <c r="E5687" s="789"/>
      <c r="F5687" s="789"/>
    </row>
    <row r="5688" spans="1:6">
      <c r="A5688" s="970"/>
      <c r="B5688" s="974"/>
      <c r="C5688" s="972"/>
      <c r="D5688" s="789"/>
      <c r="E5688" s="789"/>
      <c r="F5688" s="789"/>
    </row>
    <row r="5689" spans="1:6">
      <c r="A5689" s="970"/>
      <c r="B5689" s="974"/>
      <c r="C5689" s="972"/>
      <c r="D5689" s="789"/>
      <c r="E5689" s="789"/>
      <c r="F5689" s="789"/>
    </row>
    <row r="5690" spans="1:6">
      <c r="A5690" s="970"/>
      <c r="B5690" s="974"/>
      <c r="C5690" s="972"/>
      <c r="D5690" s="789"/>
      <c r="E5690" s="789"/>
      <c r="F5690" s="789"/>
    </row>
    <row r="5691" spans="1:6">
      <c r="A5691" s="970"/>
      <c r="B5691" s="974"/>
      <c r="C5691" s="972"/>
      <c r="D5691" s="789"/>
      <c r="E5691" s="789"/>
      <c r="F5691" s="789"/>
    </row>
    <row r="5692" spans="1:6">
      <c r="A5692" s="970"/>
      <c r="B5692" s="974"/>
      <c r="C5692" s="972"/>
      <c r="D5692" s="789"/>
      <c r="E5692" s="789"/>
      <c r="F5692" s="789"/>
    </row>
    <row r="5693" spans="1:6">
      <c r="A5693" s="970"/>
      <c r="B5693" s="974"/>
      <c r="C5693" s="972"/>
      <c r="D5693" s="789"/>
      <c r="E5693" s="789"/>
      <c r="F5693" s="789"/>
    </row>
    <row r="5694" spans="1:6">
      <c r="A5694" s="970"/>
      <c r="B5694" s="974"/>
      <c r="C5694" s="972"/>
      <c r="D5694" s="789"/>
      <c r="E5694" s="789"/>
      <c r="F5694" s="789"/>
    </row>
    <row r="5695" spans="1:6">
      <c r="A5695" s="970"/>
      <c r="B5695" s="974"/>
      <c r="C5695" s="972"/>
      <c r="D5695" s="789"/>
      <c r="E5695" s="789"/>
      <c r="F5695" s="789"/>
    </row>
    <row r="5696" spans="1:6">
      <c r="A5696" s="970"/>
      <c r="B5696" s="974"/>
      <c r="C5696" s="972"/>
      <c r="D5696" s="789"/>
      <c r="E5696" s="789"/>
      <c r="F5696" s="789"/>
    </row>
    <row r="5697" spans="1:6">
      <c r="A5697" s="970"/>
      <c r="B5697" s="974"/>
      <c r="C5697" s="972"/>
      <c r="D5697" s="789"/>
      <c r="E5697" s="789"/>
      <c r="F5697" s="789"/>
    </row>
    <row r="5698" spans="1:6">
      <c r="A5698" s="970"/>
      <c r="B5698" s="974"/>
      <c r="C5698" s="972"/>
      <c r="D5698" s="789"/>
      <c r="E5698" s="789"/>
      <c r="F5698" s="789"/>
    </row>
    <row r="5699" spans="1:6">
      <c r="A5699" s="970"/>
      <c r="B5699" s="974"/>
      <c r="C5699" s="972"/>
      <c r="D5699" s="789"/>
      <c r="E5699" s="789"/>
      <c r="F5699" s="789"/>
    </row>
    <row r="5700" spans="1:6">
      <c r="A5700" s="970"/>
      <c r="B5700" s="974"/>
      <c r="C5700" s="972"/>
      <c r="D5700" s="789"/>
      <c r="E5700" s="789"/>
      <c r="F5700" s="789"/>
    </row>
    <row r="5701" spans="1:6">
      <c r="A5701" s="970"/>
      <c r="B5701" s="974"/>
      <c r="C5701" s="972"/>
      <c r="D5701" s="789"/>
      <c r="E5701" s="789"/>
      <c r="F5701" s="789"/>
    </row>
    <row r="5702" spans="1:6">
      <c r="A5702" s="970"/>
      <c r="B5702" s="974"/>
      <c r="C5702" s="972"/>
      <c r="D5702" s="789"/>
      <c r="E5702" s="789"/>
      <c r="F5702" s="789"/>
    </row>
    <row r="5703" spans="1:6">
      <c r="A5703" s="970"/>
      <c r="B5703" s="974"/>
      <c r="C5703" s="972"/>
      <c r="D5703" s="789"/>
      <c r="E5703" s="789"/>
      <c r="F5703" s="789"/>
    </row>
    <row r="5704" spans="1:6">
      <c r="A5704" s="970"/>
      <c r="B5704" s="974"/>
      <c r="C5704" s="972"/>
      <c r="D5704" s="789"/>
      <c r="E5704" s="789"/>
      <c r="F5704" s="789"/>
    </row>
    <row r="5705" spans="1:6">
      <c r="A5705" s="970"/>
      <c r="B5705" s="974"/>
      <c r="C5705" s="972"/>
      <c r="D5705" s="789"/>
      <c r="E5705" s="789"/>
      <c r="F5705" s="789"/>
    </row>
    <row r="5706" spans="1:6">
      <c r="A5706" s="970"/>
      <c r="B5706" s="974"/>
      <c r="C5706" s="972"/>
      <c r="D5706" s="789"/>
      <c r="E5706" s="789"/>
      <c r="F5706" s="789"/>
    </row>
    <row r="5707" spans="1:6">
      <c r="A5707" s="970"/>
      <c r="B5707" s="974"/>
      <c r="C5707" s="972"/>
      <c r="D5707" s="789"/>
      <c r="E5707" s="789"/>
      <c r="F5707" s="789"/>
    </row>
    <row r="5708" spans="1:6">
      <c r="A5708" s="970"/>
      <c r="B5708" s="974"/>
      <c r="C5708" s="972"/>
      <c r="D5708" s="789"/>
      <c r="E5708" s="789"/>
      <c r="F5708" s="789"/>
    </row>
    <row r="5709" spans="1:6">
      <c r="A5709" s="970"/>
      <c r="B5709" s="974"/>
      <c r="C5709" s="972"/>
      <c r="D5709" s="789"/>
      <c r="E5709" s="789"/>
      <c r="F5709" s="789"/>
    </row>
    <row r="5710" spans="1:6">
      <c r="A5710" s="970"/>
      <c r="B5710" s="974"/>
      <c r="C5710" s="972"/>
      <c r="D5710" s="789"/>
      <c r="E5710" s="789"/>
      <c r="F5710" s="789"/>
    </row>
    <row r="5711" spans="1:6">
      <c r="A5711" s="970"/>
      <c r="B5711" s="974"/>
      <c r="C5711" s="972"/>
      <c r="D5711" s="789"/>
      <c r="E5711" s="789"/>
      <c r="F5711" s="789"/>
    </row>
    <row r="5712" spans="1:6">
      <c r="A5712" s="970"/>
      <c r="B5712" s="974"/>
      <c r="C5712" s="972"/>
      <c r="D5712" s="789"/>
      <c r="E5712" s="789"/>
      <c r="F5712" s="789"/>
    </row>
    <row r="5713" spans="1:6">
      <c r="A5713" s="970"/>
      <c r="B5713" s="974"/>
      <c r="C5713" s="972"/>
      <c r="D5713" s="789"/>
      <c r="E5713" s="789"/>
      <c r="F5713" s="789"/>
    </row>
    <row r="5714" spans="1:6">
      <c r="A5714" s="970"/>
      <c r="B5714" s="974"/>
      <c r="C5714" s="972"/>
      <c r="D5714" s="789"/>
      <c r="E5714" s="789"/>
      <c r="F5714" s="789"/>
    </row>
    <row r="5715" spans="1:6">
      <c r="A5715" s="970"/>
      <c r="B5715" s="974"/>
      <c r="C5715" s="972"/>
      <c r="D5715" s="789"/>
      <c r="E5715" s="789"/>
      <c r="F5715" s="789"/>
    </row>
    <row r="5716" spans="1:6">
      <c r="A5716" s="970"/>
      <c r="B5716" s="974"/>
      <c r="C5716" s="972"/>
      <c r="D5716" s="789"/>
      <c r="E5716" s="789"/>
      <c r="F5716" s="789"/>
    </row>
    <row r="5717" spans="1:6">
      <c r="A5717" s="970"/>
      <c r="B5717" s="974"/>
      <c r="C5717" s="972"/>
      <c r="D5717" s="789"/>
      <c r="E5717" s="789"/>
      <c r="F5717" s="789"/>
    </row>
    <row r="5718" spans="1:6">
      <c r="A5718" s="970"/>
      <c r="B5718" s="974"/>
      <c r="C5718" s="972"/>
      <c r="D5718" s="789"/>
      <c r="E5718" s="789"/>
      <c r="F5718" s="789"/>
    </row>
    <row r="5719" spans="1:6">
      <c r="A5719" s="970"/>
      <c r="B5719" s="974"/>
      <c r="C5719" s="972"/>
      <c r="D5719" s="789"/>
      <c r="E5719" s="789"/>
      <c r="F5719" s="789"/>
    </row>
    <row r="5720" spans="1:6">
      <c r="A5720" s="970"/>
      <c r="B5720" s="974"/>
      <c r="C5720" s="972"/>
      <c r="D5720" s="789"/>
      <c r="E5720" s="789"/>
      <c r="F5720" s="789"/>
    </row>
    <row r="5721" spans="1:6">
      <c r="A5721" s="970"/>
      <c r="B5721" s="974"/>
      <c r="C5721" s="972"/>
      <c r="D5721" s="789"/>
      <c r="E5721" s="789"/>
      <c r="F5721" s="789"/>
    </row>
    <row r="5722" spans="1:6">
      <c r="A5722" s="970"/>
      <c r="B5722" s="974"/>
      <c r="C5722" s="972"/>
      <c r="D5722" s="789"/>
      <c r="E5722" s="789"/>
      <c r="F5722" s="789"/>
    </row>
    <row r="5723" spans="1:6">
      <c r="A5723" s="970"/>
      <c r="B5723" s="974"/>
      <c r="C5723" s="972"/>
      <c r="D5723" s="789"/>
      <c r="E5723" s="789"/>
      <c r="F5723" s="789"/>
    </row>
    <row r="5724" spans="1:6">
      <c r="A5724" s="970"/>
      <c r="B5724" s="974"/>
      <c r="C5724" s="972"/>
      <c r="D5724" s="789"/>
      <c r="E5724" s="789"/>
      <c r="F5724" s="789"/>
    </row>
    <row r="5725" spans="1:6">
      <c r="A5725" s="970"/>
      <c r="B5725" s="974"/>
      <c r="C5725" s="972"/>
      <c r="D5725" s="789"/>
      <c r="E5725" s="789"/>
      <c r="F5725" s="789"/>
    </row>
    <row r="5726" spans="1:6">
      <c r="A5726" s="970"/>
      <c r="B5726" s="974"/>
      <c r="C5726" s="972"/>
      <c r="D5726" s="789"/>
      <c r="E5726" s="789"/>
      <c r="F5726" s="789"/>
    </row>
    <row r="5727" spans="1:6">
      <c r="A5727" s="970"/>
      <c r="B5727" s="974"/>
      <c r="C5727" s="972"/>
      <c r="D5727" s="789"/>
      <c r="E5727" s="789"/>
      <c r="F5727" s="789"/>
    </row>
    <row r="5728" spans="1:6">
      <c r="A5728" s="970"/>
      <c r="B5728" s="974"/>
      <c r="C5728" s="972"/>
      <c r="D5728" s="789"/>
      <c r="E5728" s="789"/>
      <c r="F5728" s="789"/>
    </row>
    <row r="5729" spans="1:6">
      <c r="A5729" s="970"/>
      <c r="B5729" s="974"/>
      <c r="C5729" s="972"/>
      <c r="D5729" s="789"/>
      <c r="E5729" s="789"/>
      <c r="F5729" s="789"/>
    </row>
    <row r="5730" spans="1:6">
      <c r="A5730" s="970"/>
      <c r="B5730" s="974"/>
      <c r="C5730" s="972"/>
      <c r="D5730" s="789"/>
      <c r="E5730" s="789"/>
      <c r="F5730" s="789"/>
    </row>
    <row r="5731" spans="1:6">
      <c r="A5731" s="970"/>
      <c r="B5731" s="974"/>
      <c r="C5731" s="972"/>
      <c r="D5731" s="789"/>
      <c r="E5731" s="789"/>
      <c r="F5731" s="789"/>
    </row>
    <row r="5732" spans="1:6">
      <c r="A5732" s="970"/>
      <c r="B5732" s="974"/>
      <c r="C5732" s="972"/>
      <c r="D5732" s="789"/>
      <c r="E5732" s="789"/>
      <c r="F5732" s="789"/>
    </row>
    <row r="5733" spans="1:6">
      <c r="A5733" s="970"/>
      <c r="B5733" s="974"/>
      <c r="C5733" s="972"/>
      <c r="D5733" s="789"/>
      <c r="E5733" s="789"/>
      <c r="F5733" s="789"/>
    </row>
    <row r="5734" spans="1:6">
      <c r="A5734" s="970"/>
      <c r="B5734" s="974"/>
      <c r="C5734" s="972"/>
      <c r="D5734" s="789"/>
      <c r="E5734" s="789"/>
      <c r="F5734" s="789"/>
    </row>
    <row r="5735" spans="1:6">
      <c r="A5735" s="970"/>
      <c r="B5735" s="974"/>
      <c r="C5735" s="972"/>
      <c r="D5735" s="789"/>
      <c r="E5735" s="789"/>
      <c r="F5735" s="789"/>
    </row>
    <row r="5736" spans="1:6">
      <c r="A5736" s="970"/>
      <c r="B5736" s="974"/>
      <c r="C5736" s="972"/>
      <c r="D5736" s="789"/>
      <c r="E5736" s="789"/>
      <c r="F5736" s="789"/>
    </row>
    <row r="5737" spans="1:6">
      <c r="A5737" s="970"/>
      <c r="B5737" s="974"/>
      <c r="C5737" s="972"/>
      <c r="D5737" s="789"/>
      <c r="E5737" s="789"/>
      <c r="F5737" s="789"/>
    </row>
    <row r="5738" spans="1:6">
      <c r="A5738" s="970"/>
      <c r="B5738" s="974"/>
      <c r="C5738" s="972"/>
      <c r="D5738" s="789"/>
      <c r="E5738" s="789"/>
      <c r="F5738" s="789"/>
    </row>
    <row r="5739" spans="1:6">
      <c r="A5739" s="970"/>
      <c r="B5739" s="974"/>
      <c r="C5739" s="972"/>
      <c r="D5739" s="789"/>
      <c r="E5739" s="789"/>
      <c r="F5739" s="789"/>
    </row>
    <row r="5740" spans="1:6">
      <c r="A5740" s="970"/>
      <c r="B5740" s="974"/>
      <c r="C5740" s="972"/>
      <c r="D5740" s="789"/>
      <c r="E5740" s="789"/>
      <c r="F5740" s="789"/>
    </row>
    <row r="5741" spans="1:6">
      <c r="A5741" s="970"/>
      <c r="B5741" s="974"/>
      <c r="C5741" s="972"/>
      <c r="D5741" s="789"/>
      <c r="E5741" s="789"/>
      <c r="F5741" s="789"/>
    </row>
    <row r="5742" spans="1:6">
      <c r="A5742" s="970"/>
      <c r="B5742" s="974"/>
      <c r="C5742" s="972"/>
      <c r="D5742" s="789"/>
      <c r="E5742" s="789"/>
      <c r="F5742" s="789"/>
    </row>
    <row r="5743" spans="1:6">
      <c r="A5743" s="970"/>
      <c r="B5743" s="974"/>
      <c r="C5743" s="972"/>
      <c r="D5743" s="789"/>
      <c r="E5743" s="789"/>
      <c r="F5743" s="789"/>
    </row>
    <row r="5744" spans="1:6">
      <c r="A5744" s="970"/>
      <c r="B5744" s="974"/>
      <c r="C5744" s="972"/>
      <c r="D5744" s="789"/>
      <c r="E5744" s="789"/>
      <c r="F5744" s="789"/>
    </row>
    <row r="5745" spans="1:6">
      <c r="A5745" s="970"/>
      <c r="B5745" s="974"/>
      <c r="C5745" s="972"/>
      <c r="D5745" s="789"/>
      <c r="E5745" s="789"/>
      <c r="F5745" s="789"/>
    </row>
    <row r="5746" spans="1:6">
      <c r="A5746" s="970"/>
      <c r="B5746" s="974"/>
      <c r="C5746" s="972"/>
      <c r="D5746" s="789"/>
      <c r="E5746" s="789"/>
      <c r="F5746" s="789"/>
    </row>
    <row r="5747" spans="1:6">
      <c r="A5747" s="970"/>
      <c r="B5747" s="974"/>
      <c r="C5747" s="972"/>
      <c r="D5747" s="789"/>
      <c r="E5747" s="789"/>
      <c r="F5747" s="789"/>
    </row>
    <row r="5748" spans="1:6">
      <c r="A5748" s="970"/>
      <c r="B5748" s="974"/>
      <c r="C5748" s="972"/>
      <c r="D5748" s="789"/>
      <c r="E5748" s="789"/>
      <c r="F5748" s="789"/>
    </row>
    <row r="5749" spans="1:6">
      <c r="A5749" s="970"/>
      <c r="B5749" s="974"/>
      <c r="C5749" s="972"/>
      <c r="D5749" s="789"/>
      <c r="E5749" s="789"/>
      <c r="F5749" s="789"/>
    </row>
    <row r="5750" spans="1:6">
      <c r="A5750" s="970"/>
      <c r="B5750" s="974"/>
      <c r="C5750" s="972"/>
      <c r="D5750" s="789"/>
      <c r="E5750" s="789"/>
      <c r="F5750" s="789"/>
    </row>
    <row r="5751" spans="1:6">
      <c r="A5751" s="970"/>
      <c r="B5751" s="974"/>
      <c r="C5751" s="972"/>
      <c r="D5751" s="789"/>
      <c r="E5751" s="789"/>
      <c r="F5751" s="789"/>
    </row>
    <row r="5752" spans="1:6">
      <c r="A5752" s="970"/>
      <c r="B5752" s="974"/>
      <c r="C5752" s="972"/>
      <c r="D5752" s="789"/>
      <c r="E5752" s="789"/>
      <c r="F5752" s="789"/>
    </row>
    <row r="5753" spans="1:6">
      <c r="A5753" s="970"/>
      <c r="B5753" s="974"/>
      <c r="C5753" s="972"/>
      <c r="D5753" s="789"/>
      <c r="E5753" s="789"/>
      <c r="F5753" s="789"/>
    </row>
    <row r="5754" spans="1:6">
      <c r="A5754" s="970"/>
      <c r="B5754" s="974"/>
      <c r="C5754" s="972"/>
      <c r="D5754" s="789"/>
      <c r="E5754" s="789"/>
      <c r="F5754" s="789"/>
    </row>
    <row r="5755" spans="1:6">
      <c r="A5755" s="970"/>
      <c r="B5755" s="974"/>
      <c r="C5755" s="972"/>
      <c r="D5755" s="789"/>
      <c r="E5755" s="789"/>
      <c r="F5755" s="789"/>
    </row>
    <row r="5756" spans="1:6">
      <c r="A5756" s="970"/>
      <c r="B5756" s="974"/>
      <c r="C5756" s="972"/>
      <c r="D5756" s="789"/>
      <c r="E5756" s="789"/>
      <c r="F5756" s="789"/>
    </row>
    <row r="5757" spans="1:6">
      <c r="A5757" s="970"/>
      <c r="B5757" s="974"/>
      <c r="C5757" s="972"/>
      <c r="D5757" s="789"/>
      <c r="E5757" s="789"/>
      <c r="F5757" s="789"/>
    </row>
    <row r="5758" spans="1:6">
      <c r="A5758" s="970"/>
      <c r="B5758" s="974"/>
      <c r="C5758" s="972"/>
      <c r="D5758" s="789"/>
      <c r="E5758" s="789"/>
      <c r="F5758" s="789"/>
    </row>
    <row r="5759" spans="1:6">
      <c r="A5759" s="970"/>
      <c r="B5759" s="974"/>
      <c r="C5759" s="972"/>
      <c r="D5759" s="789"/>
      <c r="E5759" s="789"/>
      <c r="F5759" s="789"/>
    </row>
    <row r="5760" spans="1:6">
      <c r="A5760" s="970"/>
      <c r="B5760" s="974"/>
      <c r="C5760" s="972"/>
      <c r="D5760" s="789"/>
      <c r="E5760" s="789"/>
      <c r="F5760" s="789"/>
    </row>
    <row r="5761" spans="1:6">
      <c r="A5761" s="970"/>
      <c r="B5761" s="974"/>
      <c r="C5761" s="972"/>
      <c r="D5761" s="789"/>
      <c r="E5761" s="789"/>
      <c r="F5761" s="789"/>
    </row>
    <row r="5762" spans="1:6">
      <c r="A5762" s="970"/>
      <c r="B5762" s="974"/>
      <c r="C5762" s="972"/>
      <c r="D5762" s="789"/>
      <c r="E5762" s="789"/>
      <c r="F5762" s="789"/>
    </row>
    <row r="5763" spans="1:6">
      <c r="A5763" s="970"/>
      <c r="B5763" s="974"/>
      <c r="C5763" s="972"/>
      <c r="D5763" s="789"/>
      <c r="E5763" s="789"/>
      <c r="F5763" s="789"/>
    </row>
    <row r="5764" spans="1:6">
      <c r="A5764" s="970"/>
      <c r="B5764" s="974"/>
      <c r="C5764" s="972"/>
      <c r="D5764" s="789"/>
      <c r="E5764" s="789"/>
      <c r="F5764" s="789"/>
    </row>
    <row r="5765" spans="1:6">
      <c r="A5765" s="970"/>
      <c r="B5765" s="974"/>
      <c r="C5765" s="972"/>
      <c r="D5765" s="789"/>
      <c r="E5765" s="789"/>
      <c r="F5765" s="789"/>
    </row>
    <row r="5766" spans="1:6">
      <c r="A5766" s="970"/>
      <c r="B5766" s="974"/>
      <c r="C5766" s="972"/>
      <c r="D5766" s="789"/>
      <c r="E5766" s="789"/>
      <c r="F5766" s="789"/>
    </row>
    <row r="5767" spans="1:6">
      <c r="A5767" s="970"/>
      <c r="B5767" s="974"/>
      <c r="C5767" s="972"/>
      <c r="D5767" s="789"/>
      <c r="E5767" s="789"/>
      <c r="F5767" s="789"/>
    </row>
    <row r="5768" spans="1:6">
      <c r="A5768" s="970"/>
      <c r="B5768" s="974"/>
      <c r="C5768" s="972"/>
      <c r="D5768" s="789"/>
      <c r="E5768" s="789"/>
      <c r="F5768" s="789"/>
    </row>
    <row r="5769" spans="1:6">
      <c r="A5769" s="970"/>
      <c r="B5769" s="974"/>
      <c r="C5769" s="972"/>
      <c r="D5769" s="789"/>
      <c r="E5769" s="789"/>
      <c r="F5769" s="789"/>
    </row>
    <row r="5770" spans="1:6">
      <c r="A5770" s="970"/>
      <c r="B5770" s="974"/>
      <c r="C5770" s="972"/>
      <c r="D5770" s="789"/>
      <c r="E5770" s="789"/>
      <c r="F5770" s="789"/>
    </row>
    <row r="5771" spans="1:6">
      <c r="A5771" s="970"/>
      <c r="B5771" s="974"/>
      <c r="C5771" s="972"/>
      <c r="D5771" s="789"/>
      <c r="E5771" s="789"/>
      <c r="F5771" s="789"/>
    </row>
    <row r="5772" spans="1:6">
      <c r="A5772" s="970"/>
      <c r="B5772" s="974"/>
      <c r="C5772" s="972"/>
      <c r="D5772" s="789"/>
      <c r="E5772" s="789"/>
      <c r="F5772" s="789"/>
    </row>
    <row r="5773" spans="1:6">
      <c r="A5773" s="970"/>
      <c r="B5773" s="974"/>
      <c r="C5773" s="972"/>
      <c r="D5773" s="789"/>
      <c r="E5773" s="789"/>
      <c r="F5773" s="789"/>
    </row>
    <row r="5774" spans="1:6">
      <c r="A5774" s="970"/>
      <c r="B5774" s="974"/>
      <c r="C5774" s="972"/>
      <c r="D5774" s="789"/>
      <c r="E5774" s="789"/>
      <c r="F5774" s="789"/>
    </row>
    <row r="5775" spans="1:6">
      <c r="A5775" s="970"/>
      <c r="B5775" s="974"/>
      <c r="C5775" s="972"/>
      <c r="D5775" s="789"/>
      <c r="E5775" s="789"/>
      <c r="F5775" s="789"/>
    </row>
    <row r="5776" spans="1:6">
      <c r="A5776" s="970"/>
      <c r="B5776" s="974"/>
      <c r="C5776" s="972"/>
      <c r="D5776" s="789"/>
      <c r="E5776" s="789"/>
      <c r="F5776" s="789"/>
    </row>
    <row r="5777" spans="1:6">
      <c r="A5777" s="970"/>
      <c r="B5777" s="974"/>
      <c r="C5777" s="972"/>
      <c r="D5777" s="789"/>
      <c r="E5777" s="789"/>
      <c r="F5777" s="789"/>
    </row>
    <row r="5778" spans="1:6">
      <c r="A5778" s="970"/>
      <c r="B5778" s="974"/>
      <c r="C5778" s="972"/>
      <c r="D5778" s="789"/>
      <c r="E5778" s="789"/>
      <c r="F5778" s="789"/>
    </row>
    <row r="5779" spans="1:6">
      <c r="A5779" s="970"/>
      <c r="B5779" s="974"/>
      <c r="C5779" s="972"/>
      <c r="D5779" s="789"/>
      <c r="E5779" s="789"/>
      <c r="F5779" s="789"/>
    </row>
    <row r="5780" spans="1:6">
      <c r="A5780" s="970"/>
      <c r="B5780" s="974"/>
      <c r="C5780" s="972"/>
      <c r="D5780" s="789"/>
      <c r="E5780" s="789"/>
      <c r="F5780" s="789"/>
    </row>
    <row r="5781" spans="1:6">
      <c r="A5781" s="970"/>
      <c r="B5781" s="974"/>
      <c r="C5781" s="972"/>
      <c r="D5781" s="789"/>
      <c r="E5781" s="789"/>
      <c r="F5781" s="789"/>
    </row>
    <row r="5782" spans="1:6">
      <c r="A5782" s="970"/>
      <c r="B5782" s="974"/>
      <c r="C5782" s="972"/>
      <c r="D5782" s="789"/>
      <c r="E5782" s="789"/>
      <c r="F5782" s="789"/>
    </row>
    <row r="5783" spans="1:6">
      <c r="A5783" s="970"/>
      <c r="B5783" s="974"/>
      <c r="C5783" s="972"/>
      <c r="D5783" s="789"/>
      <c r="E5783" s="789"/>
      <c r="F5783" s="789"/>
    </row>
    <row r="5784" spans="1:6">
      <c r="A5784" s="970"/>
      <c r="B5784" s="974"/>
      <c r="C5784" s="972"/>
      <c r="D5784" s="789"/>
      <c r="E5784" s="789"/>
      <c r="F5784" s="789"/>
    </row>
    <row r="5785" spans="1:6">
      <c r="A5785" s="970"/>
      <c r="B5785" s="974"/>
      <c r="C5785" s="972"/>
      <c r="D5785" s="789"/>
      <c r="E5785" s="789"/>
      <c r="F5785" s="789"/>
    </row>
    <row r="5786" spans="1:6">
      <c r="A5786" s="970"/>
      <c r="B5786" s="974"/>
      <c r="C5786" s="972"/>
      <c r="D5786" s="789"/>
      <c r="E5786" s="789"/>
      <c r="F5786" s="789"/>
    </row>
    <row r="5787" spans="1:6">
      <c r="A5787" s="970"/>
      <c r="B5787" s="974"/>
      <c r="C5787" s="972"/>
      <c r="D5787" s="789"/>
      <c r="E5787" s="789"/>
      <c r="F5787" s="789"/>
    </row>
    <row r="5788" spans="1:6">
      <c r="A5788" s="970"/>
      <c r="B5788" s="974"/>
      <c r="C5788" s="972"/>
      <c r="D5788" s="789"/>
      <c r="E5788" s="789"/>
      <c r="F5788" s="789"/>
    </row>
    <row r="5789" spans="1:6">
      <c r="A5789" s="970"/>
      <c r="B5789" s="974"/>
      <c r="C5789" s="972"/>
      <c r="D5789" s="789"/>
      <c r="E5789" s="789"/>
      <c r="F5789" s="789"/>
    </row>
    <row r="5790" spans="1:6">
      <c r="A5790" s="970"/>
      <c r="B5790" s="974"/>
      <c r="C5790" s="972"/>
      <c r="D5790" s="789"/>
      <c r="E5790" s="789"/>
      <c r="F5790" s="789"/>
    </row>
    <row r="5791" spans="1:6">
      <c r="A5791" s="970"/>
      <c r="B5791" s="974"/>
      <c r="C5791" s="972"/>
      <c r="D5791" s="789"/>
      <c r="E5791" s="789"/>
      <c r="F5791" s="789"/>
    </row>
    <row r="5792" spans="1:6">
      <c r="A5792" s="970"/>
      <c r="B5792" s="974"/>
      <c r="C5792" s="972"/>
      <c r="D5792" s="789"/>
      <c r="E5792" s="789"/>
      <c r="F5792" s="789"/>
    </row>
    <row r="5793" spans="1:6">
      <c r="A5793" s="970"/>
      <c r="B5793" s="974"/>
      <c r="C5793" s="972"/>
      <c r="D5793" s="789"/>
      <c r="E5793" s="789"/>
      <c r="F5793" s="789"/>
    </row>
    <row r="5794" spans="1:6">
      <c r="A5794" s="970"/>
      <c r="B5794" s="974"/>
      <c r="C5794" s="972"/>
      <c r="D5794" s="789"/>
      <c r="E5794" s="789"/>
      <c r="F5794" s="789"/>
    </row>
    <row r="5795" spans="1:6">
      <c r="A5795" s="970"/>
      <c r="B5795" s="974"/>
      <c r="C5795" s="972"/>
      <c r="D5795" s="789"/>
      <c r="E5795" s="789"/>
      <c r="F5795" s="789"/>
    </row>
    <row r="5796" spans="1:6">
      <c r="A5796" s="970"/>
      <c r="B5796" s="974"/>
      <c r="C5796" s="972"/>
      <c r="D5796" s="789"/>
      <c r="E5796" s="789"/>
      <c r="F5796" s="789"/>
    </row>
    <row r="5797" spans="1:6">
      <c r="A5797" s="970"/>
      <c r="B5797" s="974"/>
      <c r="C5797" s="972"/>
      <c r="D5797" s="789"/>
      <c r="E5797" s="789"/>
      <c r="F5797" s="789"/>
    </row>
    <row r="5798" spans="1:6">
      <c r="A5798" s="970"/>
      <c r="B5798" s="974"/>
      <c r="C5798" s="972"/>
      <c r="D5798" s="789"/>
      <c r="E5798" s="789"/>
      <c r="F5798" s="789"/>
    </row>
    <row r="5799" spans="1:6">
      <c r="A5799" s="970"/>
      <c r="B5799" s="974"/>
      <c r="C5799" s="972"/>
      <c r="D5799" s="789"/>
      <c r="E5799" s="789"/>
      <c r="F5799" s="789"/>
    </row>
    <row r="5800" spans="1:6">
      <c r="A5800" s="970"/>
      <c r="B5800" s="974"/>
      <c r="C5800" s="972"/>
      <c r="D5800" s="789"/>
      <c r="E5800" s="789"/>
      <c r="F5800" s="789"/>
    </row>
    <row r="5801" spans="1:6">
      <c r="A5801" s="970"/>
      <c r="B5801" s="974"/>
      <c r="C5801" s="972"/>
      <c r="D5801" s="789"/>
      <c r="E5801" s="789"/>
      <c r="F5801" s="789"/>
    </row>
    <row r="5802" spans="1:6">
      <c r="A5802" s="970"/>
      <c r="B5802" s="974"/>
      <c r="C5802" s="972"/>
      <c r="D5802" s="789"/>
      <c r="E5802" s="789"/>
      <c r="F5802" s="789"/>
    </row>
    <row r="5803" spans="1:6">
      <c r="A5803" s="970"/>
      <c r="B5803" s="974"/>
      <c r="C5803" s="972"/>
      <c r="D5803" s="789"/>
      <c r="E5803" s="789"/>
      <c r="F5803" s="789"/>
    </row>
    <row r="5804" spans="1:6">
      <c r="A5804" s="970"/>
      <c r="B5804" s="974"/>
      <c r="C5804" s="972"/>
      <c r="D5804" s="789"/>
      <c r="E5804" s="789"/>
      <c r="F5804" s="789"/>
    </row>
    <row r="5805" spans="1:6">
      <c r="A5805" s="970"/>
      <c r="B5805" s="974"/>
      <c r="C5805" s="972"/>
      <c r="D5805" s="789"/>
      <c r="E5805" s="789"/>
      <c r="F5805" s="789"/>
    </row>
    <row r="5806" spans="1:6">
      <c r="A5806" s="970"/>
      <c r="B5806" s="974"/>
      <c r="C5806" s="972"/>
      <c r="D5806" s="789"/>
      <c r="E5806" s="789"/>
      <c r="F5806" s="789"/>
    </row>
    <row r="5807" spans="1:6">
      <c r="A5807" s="970"/>
      <c r="B5807" s="974"/>
      <c r="C5807" s="972"/>
      <c r="D5807" s="789"/>
      <c r="E5807" s="789"/>
      <c r="F5807" s="789"/>
    </row>
    <row r="5808" spans="1:6">
      <c r="A5808" s="970"/>
      <c r="B5808" s="974"/>
      <c r="C5808" s="972"/>
      <c r="D5808" s="789"/>
      <c r="E5808" s="789"/>
      <c r="F5808" s="789"/>
    </row>
    <row r="5809" spans="1:6">
      <c r="A5809" s="970"/>
      <c r="B5809" s="974"/>
      <c r="C5809" s="972"/>
      <c r="D5809" s="789"/>
      <c r="E5809" s="789"/>
      <c r="F5809" s="789"/>
    </row>
    <row r="5810" spans="1:6">
      <c r="A5810" s="970"/>
      <c r="B5810" s="974"/>
      <c r="C5810" s="972"/>
      <c r="D5810" s="789"/>
      <c r="E5810" s="789"/>
      <c r="F5810" s="789"/>
    </row>
    <row r="5811" spans="1:6">
      <c r="A5811" s="970"/>
      <c r="B5811" s="974"/>
      <c r="C5811" s="972"/>
      <c r="D5811" s="789"/>
      <c r="E5811" s="789"/>
      <c r="F5811" s="789"/>
    </row>
    <row r="5812" spans="1:6">
      <c r="A5812" s="970"/>
      <c r="B5812" s="974"/>
      <c r="C5812" s="972"/>
      <c r="D5812" s="789"/>
      <c r="E5812" s="789"/>
      <c r="F5812" s="789"/>
    </row>
    <row r="5813" spans="1:6">
      <c r="A5813" s="970"/>
      <c r="B5813" s="974"/>
      <c r="C5813" s="972"/>
      <c r="D5813" s="789"/>
      <c r="E5813" s="789"/>
      <c r="F5813" s="789"/>
    </row>
    <row r="5814" spans="1:6">
      <c r="A5814" s="970"/>
      <c r="B5814" s="974"/>
      <c r="C5814" s="972"/>
      <c r="D5814" s="789"/>
      <c r="E5814" s="789"/>
      <c r="F5814" s="789"/>
    </row>
    <row r="5815" spans="1:6">
      <c r="A5815" s="970"/>
      <c r="B5815" s="974"/>
      <c r="C5815" s="972"/>
      <c r="D5815" s="789"/>
      <c r="E5815" s="789"/>
      <c r="F5815" s="789"/>
    </row>
    <row r="5816" spans="1:6">
      <c r="A5816" s="970"/>
      <c r="B5816" s="974"/>
      <c r="C5816" s="972"/>
      <c r="D5816" s="789"/>
      <c r="E5816" s="789"/>
      <c r="F5816" s="789"/>
    </row>
    <row r="5817" spans="1:6">
      <c r="A5817" s="970"/>
      <c r="B5817" s="974"/>
      <c r="C5817" s="972"/>
      <c r="D5817" s="789"/>
      <c r="E5817" s="789"/>
      <c r="F5817" s="789"/>
    </row>
    <row r="5818" spans="1:6">
      <c r="A5818" s="970"/>
      <c r="B5818" s="974"/>
      <c r="C5818" s="972"/>
      <c r="D5818" s="789"/>
      <c r="E5818" s="789"/>
      <c r="F5818" s="789"/>
    </row>
    <row r="5819" spans="1:6">
      <c r="A5819" s="970"/>
      <c r="B5819" s="974"/>
      <c r="C5819" s="972"/>
      <c r="D5819" s="789"/>
      <c r="E5819" s="789"/>
      <c r="F5819" s="789"/>
    </row>
    <row r="5820" spans="1:6">
      <c r="A5820" s="970"/>
      <c r="B5820" s="974"/>
      <c r="C5820" s="972"/>
      <c r="D5820" s="789"/>
      <c r="E5820" s="789"/>
      <c r="F5820" s="789"/>
    </row>
    <row r="5821" spans="1:6">
      <c r="A5821" s="970"/>
      <c r="B5821" s="974"/>
      <c r="C5821" s="972"/>
      <c r="D5821" s="789"/>
      <c r="E5821" s="789"/>
      <c r="F5821" s="789"/>
    </row>
    <row r="5822" spans="1:6">
      <c r="A5822" s="970"/>
      <c r="B5822" s="974"/>
      <c r="C5822" s="972"/>
      <c r="D5822" s="789"/>
      <c r="E5822" s="789"/>
      <c r="F5822" s="789"/>
    </row>
    <row r="5823" spans="1:6">
      <c r="A5823" s="970"/>
      <c r="B5823" s="974"/>
      <c r="C5823" s="972"/>
      <c r="D5823" s="789"/>
      <c r="E5823" s="789"/>
      <c r="F5823" s="789"/>
    </row>
    <row r="5824" spans="1:6">
      <c r="A5824" s="970"/>
      <c r="B5824" s="974"/>
      <c r="C5824" s="972"/>
      <c r="D5824" s="789"/>
      <c r="E5824" s="789"/>
      <c r="F5824" s="789"/>
    </row>
    <row r="5825" spans="1:6">
      <c r="A5825" s="970"/>
      <c r="B5825" s="974"/>
      <c r="C5825" s="972"/>
      <c r="D5825" s="789"/>
      <c r="E5825" s="789"/>
      <c r="F5825" s="789"/>
    </row>
    <row r="5826" spans="1:6">
      <c r="A5826" s="970"/>
      <c r="B5826" s="974"/>
      <c r="C5826" s="972"/>
      <c r="D5826" s="789"/>
      <c r="E5826" s="789"/>
      <c r="F5826" s="789"/>
    </row>
    <row r="5827" spans="1:6">
      <c r="A5827" s="970"/>
      <c r="B5827" s="974"/>
      <c r="C5827" s="972"/>
      <c r="D5827" s="789"/>
      <c r="E5827" s="789"/>
      <c r="F5827" s="789"/>
    </row>
    <row r="5828" spans="1:6">
      <c r="A5828" s="970"/>
      <c r="B5828" s="974"/>
      <c r="C5828" s="972"/>
      <c r="D5828" s="789"/>
      <c r="E5828" s="789"/>
      <c r="F5828" s="789"/>
    </row>
    <row r="5829" spans="1:6">
      <c r="A5829" s="970"/>
      <c r="B5829" s="974"/>
      <c r="C5829" s="972"/>
      <c r="D5829" s="789"/>
      <c r="E5829" s="789"/>
      <c r="F5829" s="789"/>
    </row>
    <row r="5830" spans="1:6">
      <c r="A5830" s="970"/>
      <c r="B5830" s="974"/>
      <c r="C5830" s="972"/>
      <c r="D5830" s="789"/>
      <c r="E5830" s="789"/>
      <c r="F5830" s="789"/>
    </row>
    <row r="5831" spans="1:6">
      <c r="A5831" s="970"/>
      <c r="B5831" s="974"/>
      <c r="C5831" s="972"/>
      <c r="D5831" s="789"/>
      <c r="E5831" s="789"/>
      <c r="F5831" s="789"/>
    </row>
    <row r="5832" spans="1:6">
      <c r="A5832" s="970"/>
      <c r="B5832" s="974"/>
      <c r="C5832" s="972"/>
      <c r="D5832" s="789"/>
      <c r="E5832" s="789"/>
      <c r="F5832" s="789"/>
    </row>
    <row r="5833" spans="1:6">
      <c r="A5833" s="970"/>
      <c r="B5833" s="974"/>
      <c r="C5833" s="972"/>
      <c r="D5833" s="789"/>
      <c r="E5833" s="789"/>
      <c r="F5833" s="789"/>
    </row>
    <row r="5834" spans="1:6">
      <c r="A5834" s="970"/>
      <c r="B5834" s="974"/>
      <c r="C5834" s="972"/>
      <c r="D5834" s="789"/>
      <c r="E5834" s="789"/>
      <c r="F5834" s="789"/>
    </row>
    <row r="5835" spans="1:6">
      <c r="A5835" s="970"/>
      <c r="B5835" s="974"/>
      <c r="C5835" s="972"/>
      <c r="D5835" s="789"/>
      <c r="E5835" s="789"/>
      <c r="F5835" s="789"/>
    </row>
    <row r="5836" spans="1:6">
      <c r="A5836" s="970"/>
      <c r="B5836" s="974"/>
      <c r="C5836" s="972"/>
      <c r="D5836" s="789"/>
      <c r="E5836" s="789"/>
      <c r="F5836" s="789"/>
    </row>
    <row r="5837" spans="1:6">
      <c r="A5837" s="970"/>
      <c r="B5837" s="974"/>
      <c r="C5837" s="972"/>
      <c r="D5837" s="789"/>
      <c r="E5837" s="789"/>
      <c r="F5837" s="789"/>
    </row>
    <row r="5838" spans="1:6">
      <c r="A5838" s="970"/>
      <c r="B5838" s="974"/>
      <c r="C5838" s="972"/>
      <c r="D5838" s="789"/>
      <c r="E5838" s="789"/>
      <c r="F5838" s="789"/>
    </row>
    <row r="5839" spans="1:6">
      <c r="A5839" s="970"/>
      <c r="B5839" s="974"/>
      <c r="C5839" s="972"/>
      <c r="D5839" s="789"/>
      <c r="E5839" s="789"/>
      <c r="F5839" s="789"/>
    </row>
    <row r="5840" spans="1:6">
      <c r="A5840" s="970"/>
      <c r="B5840" s="974"/>
      <c r="C5840" s="972"/>
      <c r="D5840" s="789"/>
      <c r="E5840" s="789"/>
      <c r="F5840" s="789"/>
    </row>
    <row r="5841" spans="1:6">
      <c r="A5841" s="970"/>
      <c r="B5841" s="974"/>
      <c r="C5841" s="972"/>
      <c r="D5841" s="789"/>
      <c r="E5841" s="789"/>
      <c r="F5841" s="789"/>
    </row>
    <row r="5842" spans="1:6">
      <c r="A5842" s="970"/>
      <c r="B5842" s="974"/>
      <c r="C5842" s="972"/>
      <c r="D5842" s="789"/>
      <c r="E5842" s="789"/>
      <c r="F5842" s="789"/>
    </row>
    <row r="5843" spans="1:6">
      <c r="A5843" s="970"/>
      <c r="B5843" s="974"/>
      <c r="C5843" s="972"/>
      <c r="D5843" s="789"/>
      <c r="E5843" s="789"/>
      <c r="F5843" s="789"/>
    </row>
    <row r="5844" spans="1:6">
      <c r="A5844" s="970"/>
      <c r="B5844" s="974"/>
      <c r="C5844" s="972"/>
      <c r="D5844" s="789"/>
      <c r="E5844" s="789"/>
      <c r="F5844" s="789"/>
    </row>
    <row r="5845" spans="1:6">
      <c r="A5845" s="970"/>
      <c r="B5845" s="974"/>
      <c r="C5845" s="972"/>
      <c r="D5845" s="789"/>
      <c r="E5845" s="789"/>
      <c r="F5845" s="789"/>
    </row>
    <row r="5846" spans="1:6">
      <c r="A5846" s="970"/>
      <c r="B5846" s="974"/>
      <c r="C5846" s="972"/>
      <c r="D5846" s="789"/>
      <c r="E5846" s="789"/>
      <c r="F5846" s="789"/>
    </row>
    <row r="5847" spans="1:6">
      <c r="A5847" s="970"/>
      <c r="B5847" s="974"/>
      <c r="C5847" s="972"/>
      <c r="D5847" s="789"/>
      <c r="E5847" s="789"/>
      <c r="F5847" s="789"/>
    </row>
    <row r="5848" spans="1:6">
      <c r="A5848" s="970"/>
      <c r="B5848" s="974"/>
      <c r="C5848" s="972"/>
      <c r="D5848" s="789"/>
      <c r="E5848" s="789"/>
      <c r="F5848" s="789"/>
    </row>
    <row r="5849" spans="1:6">
      <c r="A5849" s="970"/>
      <c r="B5849" s="974"/>
      <c r="C5849" s="972"/>
      <c r="D5849" s="789"/>
      <c r="E5849" s="789"/>
      <c r="F5849" s="789"/>
    </row>
    <row r="5850" spans="1:6">
      <c r="A5850" s="970"/>
      <c r="B5850" s="974"/>
      <c r="C5850" s="972"/>
      <c r="D5850" s="789"/>
      <c r="E5850" s="789"/>
      <c r="F5850" s="789"/>
    </row>
    <row r="5851" spans="1:6">
      <c r="A5851" s="970"/>
      <c r="B5851" s="974"/>
      <c r="C5851" s="972"/>
      <c r="D5851" s="789"/>
      <c r="E5851" s="789"/>
      <c r="F5851" s="789"/>
    </row>
    <row r="5852" spans="1:6">
      <c r="A5852" s="970"/>
      <c r="B5852" s="974"/>
      <c r="C5852" s="972"/>
      <c r="D5852" s="789"/>
      <c r="E5852" s="789"/>
      <c r="F5852" s="789"/>
    </row>
    <row r="5853" spans="1:6">
      <c r="A5853" s="970"/>
      <c r="B5853" s="974"/>
      <c r="C5853" s="972"/>
      <c r="D5853" s="789"/>
      <c r="E5853" s="789"/>
      <c r="F5853" s="789"/>
    </row>
    <row r="5854" spans="1:6">
      <c r="A5854" s="970"/>
      <c r="B5854" s="974"/>
      <c r="C5854" s="972"/>
      <c r="D5854" s="789"/>
      <c r="E5854" s="789"/>
      <c r="F5854" s="789"/>
    </row>
    <row r="5855" spans="1:6">
      <c r="A5855" s="970"/>
      <c r="B5855" s="974"/>
      <c r="C5855" s="972"/>
      <c r="D5855" s="789"/>
      <c r="E5855" s="789"/>
      <c r="F5855" s="789"/>
    </row>
    <row r="5856" spans="1:6">
      <c r="A5856" s="970"/>
      <c r="B5856" s="974"/>
      <c r="C5856" s="972"/>
      <c r="D5856" s="789"/>
      <c r="E5856" s="789"/>
      <c r="F5856" s="789"/>
    </row>
    <row r="5857" spans="1:6">
      <c r="A5857" s="970"/>
      <c r="B5857" s="974"/>
      <c r="C5857" s="972"/>
      <c r="D5857" s="789"/>
      <c r="E5857" s="789"/>
      <c r="F5857" s="789"/>
    </row>
    <row r="5858" spans="1:6">
      <c r="A5858" s="970"/>
      <c r="B5858" s="974"/>
      <c r="C5858" s="972"/>
      <c r="D5858" s="789"/>
      <c r="E5858" s="789"/>
      <c r="F5858" s="789"/>
    </row>
    <row r="5859" spans="1:6">
      <c r="A5859" s="970"/>
      <c r="B5859" s="974"/>
      <c r="C5859" s="972"/>
      <c r="D5859" s="789"/>
      <c r="E5859" s="789"/>
      <c r="F5859" s="789"/>
    </row>
    <row r="5860" spans="1:6">
      <c r="A5860" s="970"/>
      <c r="B5860" s="974"/>
      <c r="C5860" s="972"/>
      <c r="D5860" s="789"/>
      <c r="E5860" s="789"/>
      <c r="F5860" s="789"/>
    </row>
    <row r="5861" spans="1:6">
      <c r="A5861" s="970"/>
      <c r="B5861" s="974"/>
      <c r="C5861" s="972"/>
      <c r="D5861" s="789"/>
      <c r="E5861" s="789"/>
      <c r="F5861" s="789"/>
    </row>
    <row r="5862" spans="1:6">
      <c r="A5862" s="970"/>
      <c r="B5862" s="974"/>
      <c r="C5862" s="972"/>
      <c r="D5862" s="789"/>
      <c r="E5862" s="789"/>
      <c r="F5862" s="789"/>
    </row>
    <row r="5863" spans="1:6">
      <c r="A5863" s="970"/>
      <c r="B5863" s="974"/>
      <c r="C5863" s="972"/>
      <c r="D5863" s="789"/>
      <c r="E5863" s="789"/>
      <c r="F5863" s="789"/>
    </row>
    <row r="5864" spans="1:6">
      <c r="A5864" s="970"/>
      <c r="B5864" s="974"/>
      <c r="C5864" s="972"/>
      <c r="D5864" s="789"/>
      <c r="E5864" s="789"/>
      <c r="F5864" s="789"/>
    </row>
    <row r="5865" spans="1:6">
      <c r="A5865" s="970"/>
      <c r="B5865" s="974"/>
      <c r="C5865" s="972"/>
      <c r="D5865" s="789"/>
      <c r="E5865" s="789"/>
      <c r="F5865" s="789"/>
    </row>
    <row r="5866" spans="1:6">
      <c r="A5866" s="970"/>
      <c r="B5866" s="974"/>
      <c r="C5866" s="972"/>
      <c r="D5866" s="789"/>
      <c r="E5866" s="789"/>
      <c r="F5866" s="789"/>
    </row>
    <row r="5867" spans="1:6">
      <c r="A5867" s="970"/>
      <c r="B5867" s="974"/>
      <c r="C5867" s="972"/>
      <c r="D5867" s="789"/>
      <c r="E5867" s="789"/>
      <c r="F5867" s="789"/>
    </row>
    <row r="5868" spans="1:6">
      <c r="A5868" s="970"/>
      <c r="B5868" s="974"/>
      <c r="C5868" s="972"/>
      <c r="D5868" s="789"/>
      <c r="E5868" s="789"/>
      <c r="F5868" s="789"/>
    </row>
    <row r="5869" spans="1:6">
      <c r="A5869" s="970"/>
      <c r="B5869" s="974"/>
      <c r="C5869" s="972"/>
      <c r="D5869" s="789"/>
      <c r="E5869" s="789"/>
      <c r="F5869" s="789"/>
    </row>
    <row r="5870" spans="1:6">
      <c r="A5870" s="970"/>
      <c r="B5870" s="974"/>
      <c r="C5870" s="972"/>
      <c r="D5870" s="789"/>
      <c r="E5870" s="789"/>
      <c r="F5870" s="789"/>
    </row>
    <row r="5871" spans="1:6">
      <c r="A5871" s="970"/>
      <c r="B5871" s="974"/>
      <c r="C5871" s="972"/>
      <c r="D5871" s="789"/>
      <c r="E5871" s="789"/>
      <c r="F5871" s="789"/>
    </row>
    <row r="5872" spans="1:6">
      <c r="A5872" s="970"/>
      <c r="B5872" s="974"/>
      <c r="C5872" s="972"/>
      <c r="D5872" s="789"/>
      <c r="E5872" s="789"/>
      <c r="F5872" s="789"/>
    </row>
    <row r="5873" spans="1:6">
      <c r="A5873" s="970"/>
      <c r="B5873" s="974"/>
      <c r="C5873" s="972"/>
      <c r="D5873" s="789"/>
      <c r="E5873" s="789"/>
      <c r="F5873" s="789"/>
    </row>
    <row r="5874" spans="1:6">
      <c r="A5874" s="970"/>
      <c r="B5874" s="974"/>
      <c r="C5874" s="972"/>
      <c r="D5874" s="789"/>
      <c r="E5874" s="789"/>
      <c r="F5874" s="789"/>
    </row>
    <row r="5875" spans="1:6">
      <c r="A5875" s="970"/>
      <c r="B5875" s="974"/>
      <c r="C5875" s="972"/>
      <c r="D5875" s="789"/>
      <c r="E5875" s="789"/>
      <c r="F5875" s="789"/>
    </row>
    <row r="5876" spans="1:6">
      <c r="A5876" s="970"/>
      <c r="B5876" s="974"/>
      <c r="C5876" s="972"/>
      <c r="D5876" s="789"/>
      <c r="E5876" s="789"/>
      <c r="F5876" s="789"/>
    </row>
    <row r="5877" spans="1:6">
      <c r="A5877" s="970"/>
      <c r="B5877" s="974"/>
      <c r="C5877" s="972"/>
      <c r="D5877" s="789"/>
      <c r="E5877" s="789"/>
      <c r="F5877" s="789"/>
    </row>
    <row r="5878" spans="1:6">
      <c r="A5878" s="970"/>
      <c r="B5878" s="974"/>
      <c r="C5878" s="972"/>
      <c r="D5878" s="789"/>
      <c r="E5878" s="789"/>
      <c r="F5878" s="789"/>
    </row>
    <row r="5879" spans="1:6">
      <c r="A5879" s="970"/>
      <c r="B5879" s="974"/>
      <c r="C5879" s="972"/>
      <c r="D5879" s="789"/>
      <c r="E5879" s="789"/>
      <c r="F5879" s="789"/>
    </row>
    <row r="5880" spans="1:6">
      <c r="A5880" s="970"/>
      <c r="B5880" s="974"/>
      <c r="C5880" s="972"/>
      <c r="D5880" s="789"/>
      <c r="E5880" s="789"/>
      <c r="F5880" s="789"/>
    </row>
    <row r="5881" spans="1:6">
      <c r="A5881" s="970"/>
      <c r="B5881" s="974"/>
      <c r="C5881" s="972"/>
      <c r="D5881" s="789"/>
      <c r="E5881" s="789"/>
      <c r="F5881" s="789"/>
    </row>
    <row r="5882" spans="1:6">
      <c r="A5882" s="970"/>
      <c r="B5882" s="974"/>
      <c r="C5882" s="972"/>
      <c r="D5882" s="789"/>
      <c r="E5882" s="789"/>
      <c r="F5882" s="789"/>
    </row>
    <row r="5883" spans="1:6">
      <c r="A5883" s="970"/>
      <c r="B5883" s="974"/>
      <c r="C5883" s="972"/>
      <c r="D5883" s="789"/>
      <c r="E5883" s="789"/>
      <c r="F5883" s="789"/>
    </row>
    <row r="5884" spans="1:6">
      <c r="A5884" s="970"/>
      <c r="B5884" s="974"/>
      <c r="C5884" s="972"/>
      <c r="D5884" s="789"/>
      <c r="E5884" s="789"/>
      <c r="F5884" s="789"/>
    </row>
    <row r="5885" spans="1:6">
      <c r="A5885" s="970"/>
      <c r="B5885" s="974"/>
      <c r="C5885" s="972"/>
      <c r="D5885" s="789"/>
      <c r="E5885" s="789"/>
      <c r="F5885" s="789"/>
    </row>
    <row r="5886" spans="1:6">
      <c r="A5886" s="970"/>
      <c r="B5886" s="974"/>
      <c r="C5886" s="972"/>
      <c r="D5886" s="789"/>
      <c r="E5886" s="789"/>
      <c r="F5886" s="789"/>
    </row>
    <row r="5887" spans="1:6">
      <c r="A5887" s="970"/>
      <c r="B5887" s="974"/>
      <c r="C5887" s="972"/>
      <c r="D5887" s="789"/>
      <c r="E5887" s="789"/>
      <c r="F5887" s="789"/>
    </row>
    <row r="5888" spans="1:6">
      <c r="A5888" s="970"/>
      <c r="B5888" s="974"/>
      <c r="C5888" s="972"/>
      <c r="D5888" s="789"/>
      <c r="E5888" s="789"/>
      <c r="F5888" s="789"/>
    </row>
    <row r="5889" spans="1:6">
      <c r="A5889" s="970"/>
      <c r="B5889" s="974"/>
      <c r="C5889" s="972"/>
      <c r="D5889" s="789"/>
      <c r="E5889" s="789"/>
      <c r="F5889" s="789"/>
    </row>
    <row r="5890" spans="1:6">
      <c r="A5890" s="970"/>
      <c r="B5890" s="974"/>
      <c r="C5890" s="972"/>
      <c r="D5890" s="789"/>
      <c r="E5890" s="789"/>
      <c r="F5890" s="789"/>
    </row>
    <row r="5891" spans="1:6">
      <c r="A5891" s="970"/>
      <c r="B5891" s="974"/>
      <c r="C5891" s="972"/>
      <c r="D5891" s="789"/>
      <c r="E5891" s="789"/>
      <c r="F5891" s="789"/>
    </row>
    <row r="5892" spans="1:6">
      <c r="A5892" s="970"/>
      <c r="B5892" s="974"/>
      <c r="C5892" s="972"/>
      <c r="D5892" s="789"/>
      <c r="E5892" s="789"/>
      <c r="F5892" s="789"/>
    </row>
    <row r="5893" spans="1:6">
      <c r="A5893" s="970"/>
      <c r="B5893" s="974"/>
      <c r="C5893" s="972"/>
      <c r="D5893" s="789"/>
      <c r="E5893" s="789"/>
      <c r="F5893" s="789"/>
    </row>
    <row r="5894" spans="1:6">
      <c r="A5894" s="970"/>
      <c r="B5894" s="974"/>
      <c r="C5894" s="972"/>
      <c r="D5894" s="789"/>
      <c r="E5894" s="789"/>
      <c r="F5894" s="789"/>
    </row>
    <row r="5895" spans="1:6">
      <c r="A5895" s="970"/>
      <c r="B5895" s="974"/>
      <c r="C5895" s="972"/>
      <c r="D5895" s="789"/>
      <c r="E5895" s="789"/>
      <c r="F5895" s="789"/>
    </row>
    <row r="5896" spans="1:6">
      <c r="A5896" s="970"/>
      <c r="B5896" s="974"/>
      <c r="C5896" s="972"/>
      <c r="D5896" s="789"/>
      <c r="E5896" s="789"/>
      <c r="F5896" s="789"/>
    </row>
    <row r="5897" spans="1:6">
      <c r="A5897" s="970"/>
      <c r="B5897" s="974"/>
      <c r="C5897" s="972"/>
      <c r="D5897" s="789"/>
      <c r="E5897" s="789"/>
      <c r="F5897" s="789"/>
    </row>
    <row r="5898" spans="1:6">
      <c r="A5898" s="970"/>
      <c r="B5898" s="974"/>
      <c r="C5898" s="972"/>
      <c r="D5898" s="789"/>
      <c r="E5898" s="789"/>
      <c r="F5898" s="789"/>
    </row>
    <row r="5899" spans="1:6">
      <c r="A5899" s="970"/>
      <c r="B5899" s="974"/>
      <c r="C5899" s="972"/>
      <c r="D5899" s="789"/>
      <c r="E5899" s="789"/>
      <c r="F5899" s="789"/>
    </row>
    <row r="5900" spans="1:6">
      <c r="A5900" s="970"/>
      <c r="B5900" s="974"/>
      <c r="C5900" s="972"/>
      <c r="D5900" s="789"/>
      <c r="E5900" s="789"/>
      <c r="F5900" s="789"/>
    </row>
    <row r="5901" spans="1:6">
      <c r="A5901" s="970"/>
      <c r="B5901" s="974"/>
      <c r="C5901" s="972"/>
      <c r="D5901" s="789"/>
      <c r="E5901" s="789"/>
      <c r="F5901" s="789"/>
    </row>
    <row r="5902" spans="1:6">
      <c r="A5902" s="970"/>
      <c r="B5902" s="974"/>
      <c r="C5902" s="972"/>
      <c r="D5902" s="789"/>
      <c r="E5902" s="789"/>
      <c r="F5902" s="789"/>
    </row>
    <row r="5903" spans="1:6">
      <c r="A5903" s="970"/>
      <c r="B5903" s="974"/>
      <c r="C5903" s="972"/>
      <c r="D5903" s="789"/>
      <c r="E5903" s="789"/>
      <c r="F5903" s="789"/>
    </row>
    <row r="5904" spans="1:6">
      <c r="A5904" s="970"/>
      <c r="B5904" s="974"/>
      <c r="C5904" s="972"/>
      <c r="D5904" s="789"/>
      <c r="E5904" s="789"/>
      <c r="F5904" s="789"/>
    </row>
    <row r="5905" spans="1:6">
      <c r="A5905" s="970"/>
      <c r="B5905" s="974"/>
      <c r="C5905" s="972"/>
      <c r="D5905" s="789"/>
      <c r="E5905" s="789"/>
      <c r="F5905" s="789"/>
    </row>
    <row r="5906" spans="1:6">
      <c r="A5906" s="970"/>
      <c r="B5906" s="974"/>
      <c r="C5906" s="972"/>
      <c r="D5906" s="789"/>
      <c r="E5906" s="789"/>
      <c r="F5906" s="789"/>
    </row>
    <row r="5907" spans="1:6">
      <c r="A5907" s="970"/>
      <c r="B5907" s="974"/>
      <c r="C5907" s="972"/>
      <c r="D5907" s="789"/>
      <c r="E5907" s="789"/>
      <c r="F5907" s="789"/>
    </row>
    <row r="5908" spans="1:6">
      <c r="A5908" s="970"/>
      <c r="B5908" s="974"/>
      <c r="C5908" s="972"/>
      <c r="D5908" s="789"/>
      <c r="E5908" s="789"/>
      <c r="F5908" s="789"/>
    </row>
    <row r="5909" spans="1:6">
      <c r="A5909" s="970"/>
      <c r="B5909" s="974"/>
      <c r="C5909" s="972"/>
      <c r="D5909" s="789"/>
      <c r="E5909" s="789"/>
      <c r="F5909" s="789"/>
    </row>
    <row r="5910" spans="1:6">
      <c r="A5910" s="970"/>
      <c r="B5910" s="974"/>
      <c r="C5910" s="972"/>
      <c r="D5910" s="789"/>
      <c r="E5910" s="789"/>
      <c r="F5910" s="789"/>
    </row>
    <row r="5911" spans="1:6">
      <c r="A5911" s="970"/>
      <c r="B5911" s="974"/>
      <c r="C5911" s="972"/>
      <c r="D5911" s="789"/>
      <c r="E5911" s="789"/>
      <c r="F5911" s="789"/>
    </row>
    <row r="5912" spans="1:6">
      <c r="A5912" s="970"/>
      <c r="B5912" s="974"/>
      <c r="C5912" s="972"/>
      <c r="D5912" s="789"/>
      <c r="E5912" s="789"/>
      <c r="F5912" s="789"/>
    </row>
    <row r="5913" spans="1:6">
      <c r="A5913" s="970"/>
      <c r="B5913" s="974"/>
      <c r="C5913" s="972"/>
      <c r="D5913" s="789"/>
      <c r="E5913" s="789"/>
      <c r="F5913" s="789"/>
    </row>
    <row r="5914" spans="1:6">
      <c r="A5914" s="970"/>
      <c r="B5914" s="974"/>
      <c r="C5914" s="972"/>
      <c r="D5914" s="789"/>
      <c r="E5914" s="789"/>
      <c r="F5914" s="789"/>
    </row>
    <row r="5915" spans="1:6">
      <c r="A5915" s="970"/>
      <c r="B5915" s="974"/>
      <c r="C5915" s="972"/>
      <c r="D5915" s="789"/>
      <c r="E5915" s="789"/>
      <c r="F5915" s="789"/>
    </row>
    <row r="5916" spans="1:6">
      <c r="A5916" s="970"/>
      <c r="B5916" s="974"/>
      <c r="C5916" s="972"/>
      <c r="D5916" s="789"/>
      <c r="E5916" s="789"/>
      <c r="F5916" s="789"/>
    </row>
    <row r="5917" spans="1:6">
      <c r="A5917" s="970"/>
      <c r="B5917" s="974"/>
      <c r="C5917" s="972"/>
      <c r="D5917" s="789"/>
      <c r="E5917" s="789"/>
      <c r="F5917" s="789"/>
    </row>
    <row r="5918" spans="1:6">
      <c r="A5918" s="970"/>
      <c r="B5918" s="974"/>
      <c r="C5918" s="972"/>
      <c r="D5918" s="789"/>
      <c r="E5918" s="789"/>
      <c r="F5918" s="789"/>
    </row>
    <row r="5919" spans="1:6">
      <c r="A5919" s="970"/>
      <c r="B5919" s="974"/>
      <c r="C5919" s="972"/>
      <c r="D5919" s="789"/>
      <c r="E5919" s="789"/>
      <c r="F5919" s="789"/>
    </row>
    <row r="5920" spans="1:6">
      <c r="A5920" s="970"/>
      <c r="B5920" s="974"/>
      <c r="C5920" s="972"/>
      <c r="D5920" s="789"/>
      <c r="E5920" s="789"/>
      <c r="F5920" s="789"/>
    </row>
    <row r="5921" spans="1:6">
      <c r="A5921" s="970"/>
      <c r="B5921" s="974"/>
      <c r="C5921" s="972"/>
      <c r="D5921" s="789"/>
      <c r="E5921" s="789"/>
      <c r="F5921" s="789"/>
    </row>
    <row r="5922" spans="1:6">
      <c r="A5922" s="970"/>
      <c r="B5922" s="974"/>
      <c r="C5922" s="972"/>
      <c r="D5922" s="789"/>
      <c r="E5922" s="789"/>
      <c r="F5922" s="789"/>
    </row>
    <row r="5923" spans="1:6">
      <c r="A5923" s="970"/>
      <c r="B5923" s="974"/>
      <c r="C5923" s="972"/>
      <c r="D5923" s="789"/>
      <c r="E5923" s="789"/>
      <c r="F5923" s="789"/>
    </row>
    <row r="5924" spans="1:6">
      <c r="A5924" s="970"/>
      <c r="B5924" s="974"/>
      <c r="C5924" s="972"/>
      <c r="D5924" s="789"/>
      <c r="E5924" s="789"/>
      <c r="F5924" s="789"/>
    </row>
    <row r="5925" spans="1:6">
      <c r="A5925" s="970"/>
      <c r="B5925" s="974"/>
      <c r="C5925" s="972"/>
      <c r="D5925" s="789"/>
      <c r="E5925" s="789"/>
      <c r="F5925" s="789"/>
    </row>
    <row r="5926" spans="1:6">
      <c r="A5926" s="970"/>
      <c r="B5926" s="974"/>
      <c r="C5926" s="972"/>
      <c r="D5926" s="789"/>
      <c r="E5926" s="789"/>
      <c r="F5926" s="789"/>
    </row>
    <row r="5927" spans="1:6">
      <c r="A5927" s="970"/>
      <c r="B5927" s="974"/>
      <c r="C5927" s="972"/>
      <c r="D5927" s="789"/>
      <c r="E5927" s="789"/>
      <c r="F5927" s="789"/>
    </row>
    <row r="5928" spans="1:6">
      <c r="A5928" s="970"/>
      <c r="B5928" s="974"/>
      <c r="C5928" s="972"/>
      <c r="D5928" s="789"/>
      <c r="E5928" s="789"/>
      <c r="F5928" s="789"/>
    </row>
    <row r="5929" spans="1:6">
      <c r="A5929" s="970"/>
      <c r="B5929" s="974"/>
      <c r="C5929" s="972"/>
      <c r="D5929" s="789"/>
      <c r="E5929" s="789"/>
      <c r="F5929" s="789"/>
    </row>
    <row r="5930" spans="1:6">
      <c r="A5930" s="970"/>
      <c r="B5930" s="974"/>
      <c r="C5930" s="972"/>
      <c r="D5930" s="789"/>
      <c r="E5930" s="789"/>
      <c r="F5930" s="789"/>
    </row>
    <row r="5931" spans="1:6">
      <c r="A5931" s="970"/>
      <c r="B5931" s="974"/>
      <c r="C5931" s="972"/>
      <c r="D5931" s="789"/>
      <c r="E5931" s="789"/>
      <c r="F5931" s="789"/>
    </row>
    <row r="5932" spans="1:6">
      <c r="A5932" s="970"/>
      <c r="B5932" s="974"/>
      <c r="C5932" s="972"/>
      <c r="D5932" s="789"/>
      <c r="E5932" s="789"/>
      <c r="F5932" s="789"/>
    </row>
    <row r="5933" spans="1:6">
      <c r="A5933" s="970"/>
      <c r="B5933" s="974"/>
      <c r="C5933" s="972"/>
      <c r="D5933" s="789"/>
      <c r="E5933" s="789"/>
      <c r="F5933" s="789"/>
    </row>
    <row r="5934" spans="1:6">
      <c r="A5934" s="970"/>
      <c r="B5934" s="974"/>
      <c r="C5934" s="972"/>
      <c r="D5934" s="789"/>
      <c r="E5934" s="789"/>
      <c r="F5934" s="789"/>
    </row>
    <row r="5935" spans="1:6">
      <c r="A5935" s="970"/>
      <c r="B5935" s="974"/>
      <c r="C5935" s="972"/>
      <c r="D5935" s="789"/>
      <c r="E5935" s="789"/>
      <c r="F5935" s="789"/>
    </row>
    <row r="5936" spans="1:6">
      <c r="A5936" s="970"/>
      <c r="B5936" s="974"/>
      <c r="C5936" s="972"/>
      <c r="D5936" s="789"/>
      <c r="E5936" s="789"/>
      <c r="F5936" s="789"/>
    </row>
    <row r="5937" spans="1:6">
      <c r="A5937" s="970"/>
      <c r="B5937" s="974"/>
      <c r="C5937" s="972"/>
      <c r="D5937" s="789"/>
      <c r="E5937" s="789"/>
      <c r="F5937" s="789"/>
    </row>
    <row r="5938" spans="1:6">
      <c r="A5938" s="970"/>
      <c r="B5938" s="974"/>
      <c r="C5938" s="972"/>
      <c r="D5938" s="789"/>
      <c r="E5938" s="789"/>
      <c r="F5938" s="789"/>
    </row>
    <row r="5939" spans="1:6">
      <c r="A5939" s="970"/>
      <c r="B5939" s="974"/>
      <c r="C5939" s="972"/>
      <c r="D5939" s="789"/>
      <c r="E5939" s="789"/>
      <c r="F5939" s="789"/>
    </row>
    <row r="5940" spans="1:6">
      <c r="A5940" s="970"/>
      <c r="B5940" s="974"/>
      <c r="C5940" s="972"/>
      <c r="D5940" s="789"/>
      <c r="E5940" s="789"/>
      <c r="F5940" s="789"/>
    </row>
    <row r="5941" spans="1:6">
      <c r="A5941" s="970"/>
      <c r="B5941" s="974"/>
      <c r="C5941" s="972"/>
      <c r="D5941" s="789"/>
      <c r="E5941" s="789"/>
      <c r="F5941" s="789"/>
    </row>
    <row r="5942" spans="1:6">
      <c r="A5942" s="970"/>
      <c r="B5942" s="974"/>
      <c r="C5942" s="972"/>
      <c r="D5942" s="789"/>
      <c r="E5942" s="789"/>
      <c r="F5942" s="789"/>
    </row>
    <row r="5943" spans="1:6">
      <c r="A5943" s="970"/>
      <c r="B5943" s="974"/>
      <c r="C5943" s="972"/>
      <c r="D5943" s="789"/>
      <c r="E5943" s="789"/>
      <c r="F5943" s="789"/>
    </row>
    <row r="5944" spans="1:6">
      <c r="A5944" s="970"/>
      <c r="B5944" s="974"/>
      <c r="C5944" s="972"/>
      <c r="D5944" s="789"/>
      <c r="E5944" s="789"/>
      <c r="F5944" s="789"/>
    </row>
    <row r="5945" spans="1:6">
      <c r="A5945" s="970"/>
      <c r="B5945" s="974"/>
      <c r="C5945" s="972"/>
      <c r="D5945" s="789"/>
      <c r="E5945" s="789"/>
      <c r="F5945" s="789"/>
    </row>
    <row r="5946" spans="1:6">
      <c r="A5946" s="970"/>
      <c r="B5946" s="974"/>
      <c r="C5946" s="972"/>
      <c r="D5946" s="789"/>
      <c r="E5946" s="789"/>
      <c r="F5946" s="789"/>
    </row>
    <row r="5947" spans="1:6">
      <c r="A5947" s="970"/>
      <c r="B5947" s="974"/>
      <c r="C5947" s="972"/>
      <c r="D5947" s="789"/>
      <c r="E5947" s="789"/>
      <c r="F5947" s="789"/>
    </row>
    <row r="5948" spans="1:6">
      <c r="A5948" s="970"/>
      <c r="B5948" s="974"/>
      <c r="C5948" s="972"/>
      <c r="D5948" s="789"/>
      <c r="E5948" s="789"/>
      <c r="F5948" s="789"/>
    </row>
    <row r="5949" spans="1:6">
      <c r="A5949" s="970"/>
      <c r="B5949" s="974"/>
      <c r="C5949" s="972"/>
      <c r="D5949" s="789"/>
      <c r="E5949" s="789"/>
      <c r="F5949" s="789"/>
    </row>
    <row r="5950" spans="1:6">
      <c r="A5950" s="970"/>
      <c r="B5950" s="974"/>
      <c r="C5950" s="972"/>
      <c r="D5950" s="789"/>
      <c r="E5950" s="789"/>
      <c r="F5950" s="789"/>
    </row>
    <row r="5951" spans="1:6">
      <c r="A5951" s="970"/>
      <c r="B5951" s="974"/>
      <c r="C5951" s="972"/>
      <c r="D5951" s="789"/>
      <c r="E5951" s="789"/>
      <c r="F5951" s="789"/>
    </row>
    <row r="5952" spans="1:6">
      <c r="A5952" s="970"/>
      <c r="B5952" s="974"/>
      <c r="C5952" s="972"/>
      <c r="D5952" s="789"/>
      <c r="E5952" s="789"/>
      <c r="F5952" s="789"/>
    </row>
    <row r="5953" spans="1:6">
      <c r="A5953" s="970"/>
      <c r="B5953" s="974"/>
      <c r="C5953" s="972"/>
      <c r="D5953" s="789"/>
      <c r="E5953" s="789"/>
      <c r="F5953" s="789"/>
    </row>
    <row r="5954" spans="1:6">
      <c r="A5954" s="970"/>
      <c r="B5954" s="974"/>
      <c r="C5954" s="972"/>
      <c r="D5954" s="789"/>
      <c r="E5954" s="789"/>
      <c r="F5954" s="789"/>
    </row>
    <row r="5955" spans="1:6">
      <c r="A5955" s="970"/>
      <c r="B5955" s="974"/>
      <c r="C5955" s="972"/>
      <c r="D5955" s="789"/>
      <c r="E5955" s="789"/>
      <c r="F5955" s="789"/>
    </row>
    <row r="5956" spans="1:6">
      <c r="A5956" s="970"/>
      <c r="B5956" s="974"/>
      <c r="C5956" s="972"/>
      <c r="D5956" s="789"/>
      <c r="E5956" s="789"/>
      <c r="F5956" s="789"/>
    </row>
    <row r="5957" spans="1:6">
      <c r="A5957" s="970"/>
      <c r="B5957" s="974"/>
      <c r="C5957" s="972"/>
      <c r="D5957" s="789"/>
      <c r="E5957" s="789"/>
      <c r="F5957" s="789"/>
    </row>
    <row r="5958" spans="1:6">
      <c r="A5958" s="970"/>
      <c r="B5958" s="974"/>
      <c r="C5958" s="972"/>
      <c r="D5958" s="789"/>
      <c r="E5958" s="789"/>
      <c r="F5958" s="789"/>
    </row>
    <row r="5959" spans="1:6">
      <c r="A5959" s="970"/>
      <c r="B5959" s="974"/>
      <c r="C5959" s="972"/>
      <c r="D5959" s="789"/>
      <c r="E5959" s="789"/>
      <c r="F5959" s="789"/>
    </row>
    <row r="5960" spans="1:6">
      <c r="A5960" s="970"/>
      <c r="B5960" s="974"/>
      <c r="C5960" s="972"/>
      <c r="D5960" s="789"/>
      <c r="E5960" s="789"/>
      <c r="F5960" s="789"/>
    </row>
    <row r="5961" spans="1:6">
      <c r="A5961" s="970"/>
      <c r="B5961" s="974"/>
      <c r="C5961" s="972"/>
      <c r="D5961" s="789"/>
      <c r="E5961" s="789"/>
      <c r="F5961" s="789"/>
    </row>
    <row r="5962" spans="1:6">
      <c r="A5962" s="970"/>
      <c r="B5962" s="974"/>
      <c r="C5962" s="972"/>
      <c r="D5962" s="789"/>
      <c r="E5962" s="789"/>
      <c r="F5962" s="789"/>
    </row>
    <row r="5963" spans="1:6">
      <c r="A5963" s="970"/>
      <c r="B5963" s="974"/>
      <c r="C5963" s="972"/>
      <c r="D5963" s="789"/>
      <c r="E5963" s="789"/>
      <c r="F5963" s="789"/>
    </row>
    <row r="5964" spans="1:6">
      <c r="A5964" s="970"/>
      <c r="B5964" s="974"/>
      <c r="C5964" s="972"/>
      <c r="D5964" s="789"/>
      <c r="E5964" s="789"/>
      <c r="F5964" s="789"/>
    </row>
    <row r="5965" spans="1:6">
      <c r="A5965" s="970"/>
      <c r="B5965" s="974"/>
      <c r="C5965" s="972"/>
      <c r="D5965" s="789"/>
      <c r="E5965" s="789"/>
      <c r="F5965" s="789"/>
    </row>
    <row r="5966" spans="1:6">
      <c r="A5966" s="970"/>
      <c r="B5966" s="974"/>
      <c r="C5966" s="972"/>
      <c r="D5966" s="789"/>
      <c r="E5966" s="789"/>
      <c r="F5966" s="789"/>
    </row>
    <row r="5967" spans="1:6">
      <c r="A5967" s="970"/>
      <c r="B5967" s="974"/>
      <c r="C5967" s="972"/>
      <c r="D5967" s="789"/>
      <c r="E5967" s="789"/>
      <c r="F5967" s="789"/>
    </row>
    <row r="5968" spans="1:6">
      <c r="A5968" s="970"/>
      <c r="B5968" s="974"/>
      <c r="C5968" s="972"/>
      <c r="D5968" s="789"/>
      <c r="E5968" s="789"/>
      <c r="F5968" s="789"/>
    </row>
    <row r="5969" spans="1:6">
      <c r="A5969" s="970"/>
      <c r="B5969" s="974"/>
      <c r="C5969" s="972"/>
      <c r="D5969" s="789"/>
      <c r="E5969" s="789"/>
      <c r="F5969" s="789"/>
    </row>
    <row r="5970" spans="1:6">
      <c r="A5970" s="970"/>
      <c r="B5970" s="974"/>
      <c r="C5970" s="972"/>
      <c r="D5970" s="789"/>
      <c r="E5970" s="789"/>
      <c r="F5970" s="789"/>
    </row>
    <row r="5971" spans="1:6">
      <c r="A5971" s="970"/>
      <c r="B5971" s="974"/>
      <c r="C5971" s="972"/>
      <c r="D5971" s="789"/>
      <c r="E5971" s="789"/>
      <c r="F5971" s="789"/>
    </row>
    <row r="5972" spans="1:6">
      <c r="A5972" s="970"/>
      <c r="B5972" s="974"/>
      <c r="C5972" s="972"/>
      <c r="D5972" s="789"/>
      <c r="E5972" s="789"/>
      <c r="F5972" s="789"/>
    </row>
    <row r="5973" spans="1:6">
      <c r="A5973" s="970"/>
      <c r="B5973" s="974"/>
      <c r="C5973" s="972"/>
      <c r="D5973" s="789"/>
      <c r="E5973" s="789"/>
      <c r="F5973" s="789"/>
    </row>
    <row r="5974" spans="1:6">
      <c r="A5974" s="970"/>
      <c r="B5974" s="974"/>
      <c r="C5974" s="972"/>
      <c r="D5974" s="789"/>
      <c r="E5974" s="789"/>
      <c r="F5974" s="789"/>
    </row>
    <row r="5975" spans="1:6">
      <c r="A5975" s="970"/>
      <c r="B5975" s="974"/>
      <c r="C5975" s="972"/>
      <c r="D5975" s="789"/>
      <c r="E5975" s="789"/>
      <c r="F5975" s="789"/>
    </row>
    <row r="5976" spans="1:6">
      <c r="A5976" s="970"/>
      <c r="B5976" s="974"/>
      <c r="C5976" s="972"/>
      <c r="D5976" s="789"/>
      <c r="E5976" s="789"/>
      <c r="F5976" s="789"/>
    </row>
    <row r="5977" spans="1:6">
      <c r="A5977" s="970"/>
      <c r="B5977" s="974"/>
      <c r="C5977" s="972"/>
      <c r="D5977" s="789"/>
      <c r="E5977" s="789"/>
      <c r="F5977" s="789"/>
    </row>
    <row r="5978" spans="1:6">
      <c r="A5978" s="970"/>
      <c r="B5978" s="974"/>
      <c r="C5978" s="972"/>
      <c r="D5978" s="789"/>
      <c r="E5978" s="789"/>
      <c r="F5978" s="789"/>
    </row>
    <row r="5979" spans="1:6">
      <c r="A5979" s="970"/>
      <c r="B5979" s="974"/>
      <c r="C5979" s="972"/>
      <c r="D5979" s="789"/>
      <c r="E5979" s="789"/>
      <c r="F5979" s="789"/>
    </row>
    <row r="5980" spans="1:6">
      <c r="A5980" s="970"/>
      <c r="B5980" s="974"/>
      <c r="C5980" s="972"/>
      <c r="D5980" s="789"/>
      <c r="E5980" s="789"/>
      <c r="F5980" s="789"/>
    </row>
    <row r="5981" spans="1:6">
      <c r="A5981" s="970"/>
      <c r="B5981" s="974"/>
      <c r="C5981" s="972"/>
      <c r="D5981" s="789"/>
      <c r="E5981" s="789"/>
      <c r="F5981" s="789"/>
    </row>
    <row r="5982" spans="1:6">
      <c r="A5982" s="970"/>
      <c r="B5982" s="974"/>
      <c r="C5982" s="972"/>
      <c r="D5982" s="789"/>
      <c r="E5982" s="789"/>
      <c r="F5982" s="789"/>
    </row>
    <row r="5983" spans="1:6">
      <c r="A5983" s="970"/>
      <c r="B5983" s="974"/>
      <c r="C5983" s="972"/>
      <c r="D5983" s="789"/>
      <c r="E5983" s="789"/>
      <c r="F5983" s="789"/>
    </row>
    <row r="5984" spans="1:6">
      <c r="A5984" s="970"/>
      <c r="B5984" s="974"/>
      <c r="C5984" s="972"/>
      <c r="D5984" s="789"/>
      <c r="E5984" s="789"/>
      <c r="F5984" s="789"/>
    </row>
    <row r="5985" spans="1:6">
      <c r="A5985" s="970"/>
      <c r="B5985" s="974"/>
      <c r="C5985" s="972"/>
      <c r="D5985" s="789"/>
      <c r="E5985" s="789"/>
      <c r="F5985" s="789"/>
    </row>
    <row r="5986" spans="1:6">
      <c r="A5986" s="970"/>
      <c r="B5986" s="974"/>
      <c r="C5986" s="972"/>
      <c r="D5986" s="789"/>
      <c r="E5986" s="789"/>
      <c r="F5986" s="789"/>
    </row>
    <row r="5987" spans="1:6">
      <c r="A5987" s="970"/>
      <c r="B5987" s="974"/>
      <c r="C5987" s="972"/>
      <c r="D5987" s="789"/>
      <c r="E5987" s="789"/>
      <c r="F5987" s="789"/>
    </row>
    <row r="5988" spans="1:6">
      <c r="A5988" s="970"/>
      <c r="B5988" s="974"/>
      <c r="C5988" s="972"/>
      <c r="D5988" s="789"/>
      <c r="E5988" s="789"/>
      <c r="F5988" s="789"/>
    </row>
    <row r="5989" spans="1:6">
      <c r="A5989" s="970"/>
      <c r="B5989" s="974"/>
      <c r="C5989" s="972"/>
      <c r="D5989" s="789"/>
      <c r="E5989" s="789"/>
      <c r="F5989" s="789"/>
    </row>
    <row r="5990" spans="1:6">
      <c r="A5990" s="970"/>
      <c r="B5990" s="974"/>
      <c r="C5990" s="972"/>
      <c r="D5990" s="789"/>
      <c r="E5990" s="789"/>
      <c r="F5990" s="789"/>
    </row>
    <row r="5991" spans="1:6">
      <c r="A5991" s="970"/>
      <c r="B5991" s="974"/>
      <c r="C5991" s="972"/>
      <c r="D5991" s="789"/>
      <c r="E5991" s="789"/>
      <c r="F5991" s="789"/>
    </row>
    <row r="5992" spans="1:6">
      <c r="A5992" s="970"/>
      <c r="B5992" s="974"/>
      <c r="C5992" s="972"/>
      <c r="D5992" s="789"/>
      <c r="E5992" s="789"/>
      <c r="F5992" s="789"/>
    </row>
    <row r="5993" spans="1:6">
      <c r="A5993" s="970"/>
      <c r="B5993" s="974"/>
      <c r="C5993" s="972"/>
      <c r="D5993" s="789"/>
      <c r="E5993" s="789"/>
      <c r="F5993" s="789"/>
    </row>
    <row r="5994" spans="1:6">
      <c r="A5994" s="970"/>
      <c r="B5994" s="974"/>
      <c r="C5994" s="972"/>
      <c r="D5994" s="789"/>
      <c r="E5994" s="789"/>
      <c r="F5994" s="789"/>
    </row>
    <row r="5995" spans="1:6">
      <c r="A5995" s="970"/>
      <c r="B5995" s="974"/>
      <c r="C5995" s="972"/>
      <c r="D5995" s="789"/>
      <c r="E5995" s="789"/>
      <c r="F5995" s="789"/>
    </row>
    <row r="5996" spans="1:6">
      <c r="A5996" s="970"/>
      <c r="B5996" s="974"/>
      <c r="C5996" s="972"/>
      <c r="D5996" s="789"/>
      <c r="E5996" s="789"/>
      <c r="F5996" s="789"/>
    </row>
    <row r="5997" spans="1:6">
      <c r="A5997" s="970"/>
      <c r="B5997" s="974"/>
      <c r="C5997" s="972"/>
      <c r="D5997" s="789"/>
      <c r="E5997" s="789"/>
      <c r="F5997" s="789"/>
    </row>
    <row r="5998" spans="1:6">
      <c r="A5998" s="970"/>
      <c r="B5998" s="974"/>
      <c r="C5998" s="972"/>
      <c r="D5998" s="789"/>
      <c r="E5998" s="789"/>
      <c r="F5998" s="789"/>
    </row>
    <row r="5999" spans="1:6">
      <c r="A5999" s="970"/>
      <c r="B5999" s="974"/>
      <c r="C5999" s="972"/>
      <c r="D5999" s="789"/>
      <c r="E5999" s="789"/>
      <c r="F5999" s="789"/>
    </row>
    <row r="6000" spans="1:6">
      <c r="A6000" s="970"/>
      <c r="B6000" s="974"/>
      <c r="C6000" s="972"/>
      <c r="D6000" s="789"/>
      <c r="E6000" s="789"/>
      <c r="F6000" s="789"/>
    </row>
    <row r="6001" spans="1:6">
      <c r="A6001" s="970"/>
      <c r="B6001" s="974"/>
      <c r="C6001" s="972"/>
      <c r="D6001" s="789"/>
      <c r="E6001" s="789"/>
      <c r="F6001" s="789"/>
    </row>
    <row r="6002" spans="1:6">
      <c r="A6002" s="970"/>
      <c r="B6002" s="974"/>
      <c r="C6002" s="972"/>
      <c r="D6002" s="789"/>
      <c r="E6002" s="789"/>
      <c r="F6002" s="789"/>
    </row>
    <row r="6003" spans="1:6">
      <c r="A6003" s="970"/>
      <c r="B6003" s="974"/>
      <c r="C6003" s="972"/>
      <c r="D6003" s="789"/>
      <c r="E6003" s="789"/>
      <c r="F6003" s="789"/>
    </row>
    <row r="6004" spans="1:6">
      <c r="A6004" s="970"/>
      <c r="B6004" s="974"/>
      <c r="C6004" s="972"/>
      <c r="D6004" s="789"/>
      <c r="E6004" s="789"/>
      <c r="F6004" s="789"/>
    </row>
    <row r="6005" spans="1:6">
      <c r="A6005" s="970"/>
      <c r="B6005" s="974"/>
      <c r="C6005" s="972"/>
      <c r="D6005" s="789"/>
      <c r="E6005" s="789"/>
      <c r="F6005" s="789"/>
    </row>
    <row r="6006" spans="1:6">
      <c r="A6006" s="970"/>
      <c r="B6006" s="974"/>
      <c r="C6006" s="972"/>
      <c r="D6006" s="789"/>
      <c r="E6006" s="789"/>
      <c r="F6006" s="789"/>
    </row>
    <row r="6007" spans="1:6">
      <c r="A6007" s="970"/>
      <c r="B6007" s="974"/>
      <c r="C6007" s="972"/>
      <c r="D6007" s="789"/>
      <c r="E6007" s="789"/>
      <c r="F6007" s="789"/>
    </row>
    <row r="6008" spans="1:6">
      <c r="A6008" s="970"/>
      <c r="B6008" s="974"/>
      <c r="C6008" s="972"/>
      <c r="D6008" s="789"/>
      <c r="E6008" s="789"/>
      <c r="F6008" s="789"/>
    </row>
    <row r="6009" spans="1:6">
      <c r="A6009" s="970"/>
      <c r="B6009" s="974"/>
      <c r="C6009" s="972"/>
      <c r="D6009" s="789"/>
      <c r="E6009" s="789"/>
      <c r="F6009" s="789"/>
    </row>
    <row r="6010" spans="1:6">
      <c r="A6010" s="970"/>
      <c r="B6010" s="974"/>
      <c r="C6010" s="972"/>
      <c r="D6010" s="789"/>
      <c r="E6010" s="789"/>
      <c r="F6010" s="789"/>
    </row>
    <row r="6011" spans="1:6">
      <c r="A6011" s="970"/>
      <c r="B6011" s="974"/>
      <c r="C6011" s="972"/>
      <c r="D6011" s="789"/>
      <c r="E6011" s="789"/>
      <c r="F6011" s="789"/>
    </row>
    <row r="6012" spans="1:6">
      <c r="A6012" s="970"/>
      <c r="B6012" s="974"/>
      <c r="C6012" s="972"/>
      <c r="D6012" s="789"/>
      <c r="E6012" s="789"/>
      <c r="F6012" s="789"/>
    </row>
    <row r="6013" spans="1:6">
      <c r="A6013" s="970"/>
      <c r="B6013" s="974"/>
      <c r="C6013" s="972"/>
      <c r="D6013" s="789"/>
      <c r="E6013" s="789"/>
      <c r="F6013" s="789"/>
    </row>
    <row r="6014" spans="1:6">
      <c r="A6014" s="970"/>
      <c r="B6014" s="974"/>
      <c r="C6014" s="972"/>
      <c r="D6014" s="789"/>
      <c r="E6014" s="789"/>
      <c r="F6014" s="789"/>
    </row>
    <row r="6015" spans="1:6">
      <c r="A6015" s="970"/>
      <c r="B6015" s="974"/>
      <c r="C6015" s="972"/>
      <c r="D6015" s="789"/>
      <c r="E6015" s="789"/>
      <c r="F6015" s="789"/>
    </row>
    <row r="6016" spans="1:6">
      <c r="A6016" s="970"/>
      <c r="B6016" s="974"/>
      <c r="C6016" s="972"/>
      <c r="D6016" s="789"/>
      <c r="E6016" s="789"/>
      <c r="F6016" s="789"/>
    </row>
    <row r="6017" spans="1:6">
      <c r="A6017" s="970"/>
      <c r="B6017" s="974"/>
      <c r="C6017" s="972"/>
      <c r="D6017" s="789"/>
      <c r="E6017" s="789"/>
      <c r="F6017" s="789"/>
    </row>
    <row r="6018" spans="1:6">
      <c r="A6018" s="970"/>
      <c r="B6018" s="974"/>
      <c r="C6018" s="972"/>
      <c r="D6018" s="789"/>
      <c r="E6018" s="789"/>
      <c r="F6018" s="789"/>
    </row>
    <row r="6019" spans="1:6">
      <c r="A6019" s="970"/>
      <c r="B6019" s="974"/>
      <c r="C6019" s="972"/>
      <c r="D6019" s="789"/>
      <c r="E6019" s="789"/>
      <c r="F6019" s="789"/>
    </row>
    <row r="6020" spans="1:6">
      <c r="A6020" s="970"/>
      <c r="B6020" s="974"/>
      <c r="C6020" s="972"/>
      <c r="D6020" s="789"/>
      <c r="E6020" s="789"/>
      <c r="F6020" s="789"/>
    </row>
    <row r="6021" spans="1:6">
      <c r="A6021" s="970"/>
      <c r="B6021" s="974"/>
      <c r="C6021" s="972"/>
      <c r="D6021" s="789"/>
      <c r="E6021" s="789"/>
      <c r="F6021" s="789"/>
    </row>
    <row r="6022" spans="1:6">
      <c r="A6022" s="970"/>
      <c r="B6022" s="974"/>
      <c r="C6022" s="972"/>
      <c r="D6022" s="789"/>
      <c r="E6022" s="789"/>
      <c r="F6022" s="789"/>
    </row>
    <row r="6023" spans="1:6">
      <c r="A6023" s="970"/>
      <c r="B6023" s="974"/>
      <c r="C6023" s="972"/>
      <c r="D6023" s="789"/>
      <c r="E6023" s="789"/>
      <c r="F6023" s="789"/>
    </row>
    <row r="6024" spans="1:6">
      <c r="A6024" s="970"/>
      <c r="B6024" s="974"/>
      <c r="C6024" s="972"/>
      <c r="D6024" s="789"/>
      <c r="E6024" s="789"/>
      <c r="F6024" s="789"/>
    </row>
    <row r="6025" spans="1:6">
      <c r="A6025" s="970"/>
      <c r="B6025" s="974"/>
      <c r="C6025" s="972"/>
      <c r="D6025" s="789"/>
      <c r="E6025" s="789"/>
      <c r="F6025" s="789"/>
    </row>
    <row r="6026" spans="1:6">
      <c r="A6026" s="970"/>
      <c r="B6026" s="974"/>
      <c r="C6026" s="972"/>
      <c r="D6026" s="789"/>
      <c r="E6026" s="789"/>
      <c r="F6026" s="789"/>
    </row>
    <row r="6027" spans="1:6">
      <c r="A6027" s="970"/>
      <c r="B6027" s="974"/>
      <c r="C6027" s="972"/>
      <c r="D6027" s="789"/>
      <c r="E6027" s="789"/>
      <c r="F6027" s="789"/>
    </row>
    <row r="6028" spans="1:6">
      <c r="A6028" s="970"/>
      <c r="B6028" s="974"/>
      <c r="C6028" s="972"/>
      <c r="D6028" s="789"/>
      <c r="E6028" s="789"/>
      <c r="F6028" s="789"/>
    </row>
    <row r="6029" spans="1:6">
      <c r="A6029" s="970"/>
      <c r="B6029" s="974"/>
      <c r="C6029" s="972"/>
      <c r="D6029" s="789"/>
      <c r="E6029" s="789"/>
      <c r="F6029" s="789"/>
    </row>
    <row r="6030" spans="1:6">
      <c r="A6030" s="970"/>
      <c r="B6030" s="974"/>
      <c r="C6030" s="972"/>
      <c r="D6030" s="789"/>
      <c r="E6030" s="789"/>
      <c r="F6030" s="789"/>
    </row>
    <row r="6031" spans="1:6">
      <c r="A6031" s="970"/>
      <c r="B6031" s="974"/>
      <c r="C6031" s="972"/>
      <c r="D6031" s="789"/>
      <c r="E6031" s="789"/>
      <c r="F6031" s="789"/>
    </row>
    <row r="6032" spans="1:6">
      <c r="A6032" s="970"/>
      <c r="B6032" s="974"/>
      <c r="C6032" s="972"/>
      <c r="D6032" s="789"/>
      <c r="E6032" s="789"/>
      <c r="F6032" s="789"/>
    </row>
    <row r="6033" spans="1:6">
      <c r="A6033" s="970"/>
      <c r="B6033" s="974"/>
      <c r="C6033" s="972"/>
      <c r="D6033" s="789"/>
      <c r="E6033" s="789"/>
      <c r="F6033" s="789"/>
    </row>
    <row r="6034" spans="1:6">
      <c r="A6034" s="970"/>
      <c r="B6034" s="974"/>
      <c r="C6034" s="972"/>
      <c r="D6034" s="789"/>
      <c r="E6034" s="789"/>
      <c r="F6034" s="789"/>
    </row>
    <row r="6035" spans="1:6">
      <c r="A6035" s="970"/>
      <c r="B6035" s="974"/>
      <c r="C6035" s="972"/>
      <c r="D6035" s="789"/>
      <c r="E6035" s="789"/>
      <c r="F6035" s="789"/>
    </row>
    <row r="6036" spans="1:6">
      <c r="A6036" s="970"/>
      <c r="B6036" s="974"/>
      <c r="C6036" s="972"/>
      <c r="D6036" s="789"/>
      <c r="E6036" s="789"/>
      <c r="F6036" s="789"/>
    </row>
    <row r="6037" spans="1:6">
      <c r="A6037" s="970"/>
      <c r="B6037" s="974"/>
      <c r="C6037" s="972"/>
      <c r="D6037" s="789"/>
      <c r="E6037" s="789"/>
      <c r="F6037" s="789"/>
    </row>
    <row r="6038" spans="1:6">
      <c r="A6038" s="970"/>
      <c r="B6038" s="974"/>
      <c r="C6038" s="972"/>
      <c r="D6038" s="789"/>
      <c r="E6038" s="789"/>
      <c r="F6038" s="789"/>
    </row>
    <row r="6039" spans="1:6">
      <c r="A6039" s="970"/>
      <c r="B6039" s="974"/>
      <c r="C6039" s="972"/>
      <c r="D6039" s="789"/>
      <c r="E6039" s="789"/>
      <c r="F6039" s="789"/>
    </row>
    <row r="6040" spans="1:6">
      <c r="A6040" s="970"/>
      <c r="B6040" s="974"/>
      <c r="C6040" s="972"/>
      <c r="D6040" s="789"/>
      <c r="E6040" s="789"/>
      <c r="F6040" s="789"/>
    </row>
    <row r="6041" spans="1:6">
      <c r="A6041" s="970"/>
      <c r="B6041" s="974"/>
      <c r="C6041" s="972"/>
      <c r="D6041" s="789"/>
      <c r="E6041" s="789"/>
      <c r="F6041" s="789"/>
    </row>
    <row r="6042" spans="1:6">
      <c r="A6042" s="970"/>
      <c r="B6042" s="974"/>
      <c r="C6042" s="972"/>
      <c r="D6042" s="789"/>
      <c r="E6042" s="789"/>
      <c r="F6042" s="789"/>
    </row>
    <row r="6043" spans="1:6">
      <c r="A6043" s="970"/>
      <c r="B6043" s="974"/>
      <c r="C6043" s="972"/>
      <c r="D6043" s="789"/>
      <c r="E6043" s="789"/>
      <c r="F6043" s="789"/>
    </row>
    <row r="6044" spans="1:6">
      <c r="A6044" s="970"/>
      <c r="B6044" s="974"/>
      <c r="C6044" s="972"/>
      <c r="D6044" s="789"/>
      <c r="E6044" s="789"/>
      <c r="F6044" s="789"/>
    </row>
    <row r="6045" spans="1:6">
      <c r="A6045" s="970"/>
      <c r="B6045" s="974"/>
      <c r="C6045" s="972"/>
      <c r="D6045" s="789"/>
      <c r="E6045" s="789"/>
      <c r="F6045" s="789"/>
    </row>
    <row r="6046" spans="1:6">
      <c r="A6046" s="970"/>
      <c r="B6046" s="974"/>
      <c r="C6046" s="972"/>
      <c r="D6046" s="789"/>
      <c r="E6046" s="789"/>
      <c r="F6046" s="789"/>
    </row>
    <row r="6047" spans="1:6">
      <c r="A6047" s="970"/>
      <c r="B6047" s="974"/>
      <c r="C6047" s="972"/>
      <c r="D6047" s="789"/>
      <c r="E6047" s="789"/>
      <c r="F6047" s="789"/>
    </row>
    <row r="6048" spans="1:6">
      <c r="A6048" s="970"/>
      <c r="B6048" s="974"/>
      <c r="C6048" s="972"/>
      <c r="D6048" s="789"/>
      <c r="E6048" s="789"/>
      <c r="F6048" s="789"/>
    </row>
    <row r="6049" spans="1:6">
      <c r="A6049" s="970"/>
      <c r="B6049" s="974"/>
      <c r="C6049" s="972"/>
      <c r="D6049" s="789"/>
      <c r="E6049" s="789"/>
      <c r="F6049" s="789"/>
    </row>
    <row r="6050" spans="1:6">
      <c r="A6050" s="970"/>
      <c r="B6050" s="974"/>
      <c r="C6050" s="972"/>
      <c r="D6050" s="789"/>
      <c r="E6050" s="789"/>
      <c r="F6050" s="789"/>
    </row>
    <row r="6051" spans="1:6">
      <c r="A6051" s="970"/>
      <c r="B6051" s="974"/>
      <c r="C6051" s="972"/>
      <c r="D6051" s="789"/>
      <c r="E6051" s="789"/>
      <c r="F6051" s="789"/>
    </row>
    <row r="6052" spans="1:6">
      <c r="A6052" s="970"/>
      <c r="B6052" s="974"/>
      <c r="C6052" s="972"/>
      <c r="D6052" s="789"/>
      <c r="E6052" s="789"/>
      <c r="F6052" s="789"/>
    </row>
    <row r="6053" spans="1:6">
      <c r="A6053" s="970"/>
      <c r="B6053" s="974"/>
      <c r="C6053" s="972"/>
      <c r="D6053" s="789"/>
      <c r="E6053" s="789"/>
      <c r="F6053" s="789"/>
    </row>
    <row r="6054" spans="1:6">
      <c r="A6054" s="970"/>
      <c r="B6054" s="974"/>
      <c r="C6054" s="972"/>
      <c r="D6054" s="789"/>
      <c r="E6054" s="789"/>
      <c r="F6054" s="789"/>
    </row>
    <row r="6055" spans="1:6">
      <c r="A6055" s="970"/>
      <c r="B6055" s="974"/>
      <c r="C6055" s="972"/>
      <c r="D6055" s="789"/>
      <c r="E6055" s="789"/>
      <c r="F6055" s="789"/>
    </row>
    <row r="6056" spans="1:6">
      <c r="A6056" s="970"/>
      <c r="B6056" s="974"/>
      <c r="C6056" s="972"/>
      <c r="D6056" s="789"/>
      <c r="E6056" s="789"/>
      <c r="F6056" s="789"/>
    </row>
    <row r="6057" spans="1:6">
      <c r="A6057" s="970"/>
      <c r="B6057" s="974"/>
      <c r="C6057" s="972"/>
      <c r="D6057" s="789"/>
      <c r="E6057" s="789"/>
      <c r="F6057" s="789"/>
    </row>
    <row r="6058" spans="1:6">
      <c r="A6058" s="970"/>
      <c r="B6058" s="974"/>
      <c r="C6058" s="972"/>
      <c r="D6058" s="789"/>
      <c r="E6058" s="789"/>
      <c r="F6058" s="789"/>
    </row>
    <row r="6059" spans="1:6">
      <c r="A6059" s="970"/>
      <c r="B6059" s="974"/>
      <c r="C6059" s="972"/>
      <c r="D6059" s="789"/>
      <c r="E6059" s="789"/>
      <c r="F6059" s="789"/>
    </row>
    <row r="6060" spans="1:6">
      <c r="A6060" s="970"/>
      <c r="B6060" s="974"/>
      <c r="C6060" s="972"/>
      <c r="D6060" s="789"/>
      <c r="E6060" s="789"/>
      <c r="F6060" s="789"/>
    </row>
    <row r="6061" spans="1:6">
      <c r="A6061" s="970"/>
      <c r="B6061" s="974"/>
      <c r="C6061" s="972"/>
      <c r="D6061" s="789"/>
      <c r="E6061" s="789"/>
      <c r="F6061" s="789"/>
    </row>
    <row r="6062" spans="1:6">
      <c r="A6062" s="970"/>
      <c r="B6062" s="974"/>
      <c r="C6062" s="972"/>
      <c r="D6062" s="789"/>
      <c r="E6062" s="789"/>
      <c r="F6062" s="789"/>
    </row>
    <row r="6063" spans="1:6">
      <c r="A6063" s="970"/>
      <c r="B6063" s="974"/>
      <c r="C6063" s="972"/>
      <c r="D6063" s="789"/>
      <c r="E6063" s="789"/>
      <c r="F6063" s="789"/>
    </row>
    <row r="6064" spans="1:6">
      <c r="A6064" s="970"/>
      <c r="B6064" s="974"/>
      <c r="C6064" s="972"/>
      <c r="D6064" s="789"/>
      <c r="E6064" s="789"/>
      <c r="F6064" s="789"/>
    </row>
    <row r="6065" spans="1:6">
      <c r="A6065" s="970"/>
      <c r="B6065" s="974"/>
      <c r="C6065" s="972"/>
      <c r="D6065" s="789"/>
      <c r="E6065" s="789"/>
      <c r="F6065" s="789"/>
    </row>
    <row r="6066" spans="1:6">
      <c r="A6066" s="970"/>
      <c r="B6066" s="974"/>
      <c r="C6066" s="972"/>
      <c r="D6066" s="789"/>
      <c r="E6066" s="789"/>
      <c r="F6066" s="789"/>
    </row>
    <row r="6067" spans="1:6">
      <c r="A6067" s="970"/>
      <c r="B6067" s="974"/>
      <c r="C6067" s="972"/>
      <c r="D6067" s="789"/>
      <c r="E6067" s="789"/>
      <c r="F6067" s="789"/>
    </row>
    <row r="6068" spans="1:6">
      <c r="A6068" s="970"/>
      <c r="B6068" s="974"/>
      <c r="C6068" s="972"/>
      <c r="D6068" s="789"/>
      <c r="E6068" s="789"/>
      <c r="F6068" s="789"/>
    </row>
    <row r="6069" spans="1:6">
      <c r="A6069" s="970"/>
      <c r="B6069" s="974"/>
      <c r="C6069" s="972"/>
      <c r="D6069" s="789"/>
      <c r="E6069" s="789"/>
      <c r="F6069" s="789"/>
    </row>
    <row r="6070" spans="1:6">
      <c r="A6070" s="970"/>
      <c r="B6070" s="974"/>
      <c r="C6070" s="972"/>
      <c r="D6070" s="789"/>
      <c r="E6070" s="789"/>
      <c r="F6070" s="789"/>
    </row>
    <row r="6071" spans="1:6">
      <c r="A6071" s="970"/>
      <c r="B6071" s="974"/>
      <c r="C6071" s="972"/>
      <c r="D6071" s="789"/>
      <c r="E6071" s="789"/>
      <c r="F6071" s="789"/>
    </row>
    <row r="6072" spans="1:6">
      <c r="A6072" s="970"/>
      <c r="B6072" s="974"/>
      <c r="C6072" s="972"/>
      <c r="D6072" s="789"/>
      <c r="E6072" s="789"/>
      <c r="F6072" s="789"/>
    </row>
    <row r="6073" spans="1:6">
      <c r="A6073" s="970"/>
      <c r="B6073" s="974"/>
      <c r="C6073" s="972"/>
      <c r="D6073" s="789"/>
      <c r="E6073" s="789"/>
      <c r="F6073" s="789"/>
    </row>
    <row r="6074" spans="1:6">
      <c r="A6074" s="970"/>
      <c r="B6074" s="974"/>
      <c r="C6074" s="972"/>
      <c r="D6074" s="789"/>
      <c r="E6074" s="789"/>
      <c r="F6074" s="789"/>
    </row>
    <row r="6075" spans="1:6">
      <c r="A6075" s="970"/>
      <c r="B6075" s="974"/>
      <c r="C6075" s="972"/>
      <c r="D6075" s="789"/>
      <c r="E6075" s="789"/>
      <c r="F6075" s="789"/>
    </row>
    <row r="6076" spans="1:6">
      <c r="A6076" s="970"/>
      <c r="B6076" s="974"/>
      <c r="C6076" s="972"/>
      <c r="D6076" s="789"/>
      <c r="E6076" s="789"/>
      <c r="F6076" s="789"/>
    </row>
    <row r="6077" spans="1:6">
      <c r="A6077" s="970"/>
      <c r="B6077" s="974"/>
      <c r="C6077" s="972"/>
      <c r="D6077" s="789"/>
      <c r="E6077" s="789"/>
      <c r="F6077" s="789"/>
    </row>
    <row r="6078" spans="1:6">
      <c r="A6078" s="970"/>
      <c r="B6078" s="974"/>
      <c r="C6078" s="972"/>
      <c r="D6078" s="789"/>
      <c r="E6078" s="789"/>
      <c r="F6078" s="789"/>
    </row>
    <row r="6079" spans="1:6">
      <c r="A6079" s="970"/>
      <c r="B6079" s="974"/>
      <c r="C6079" s="972"/>
      <c r="D6079" s="789"/>
      <c r="E6079" s="789"/>
      <c r="F6079" s="789"/>
    </row>
    <row r="6080" spans="1:6">
      <c r="A6080" s="970"/>
      <c r="B6080" s="974"/>
      <c r="C6080" s="972"/>
      <c r="D6080" s="789"/>
      <c r="E6080" s="789"/>
      <c r="F6080" s="789"/>
    </row>
    <row r="6081" spans="1:6">
      <c r="A6081" s="970"/>
      <c r="B6081" s="974"/>
      <c r="C6081" s="972"/>
      <c r="D6081" s="789"/>
      <c r="E6081" s="789"/>
      <c r="F6081" s="789"/>
    </row>
    <row r="6082" spans="1:6">
      <c r="A6082" s="970"/>
      <c r="B6082" s="974"/>
      <c r="C6082" s="972"/>
      <c r="D6082" s="789"/>
      <c r="E6082" s="789"/>
      <c r="F6082" s="789"/>
    </row>
    <row r="6083" spans="1:6">
      <c r="A6083" s="970"/>
      <c r="B6083" s="974"/>
      <c r="C6083" s="972"/>
      <c r="D6083" s="789"/>
      <c r="E6083" s="789"/>
      <c r="F6083" s="789"/>
    </row>
    <row r="6084" spans="1:6">
      <c r="A6084" s="970"/>
      <c r="B6084" s="974"/>
      <c r="C6084" s="972"/>
      <c r="D6084" s="789"/>
      <c r="E6084" s="789"/>
      <c r="F6084" s="789"/>
    </row>
    <row r="6085" spans="1:6">
      <c r="A6085" s="970"/>
      <c r="B6085" s="974"/>
      <c r="C6085" s="972"/>
      <c r="D6085" s="789"/>
      <c r="E6085" s="789"/>
      <c r="F6085" s="789"/>
    </row>
    <row r="6086" spans="1:6">
      <c r="A6086" s="970"/>
      <c r="B6086" s="974"/>
      <c r="C6086" s="972"/>
      <c r="D6086" s="789"/>
      <c r="E6086" s="789"/>
      <c r="F6086" s="789"/>
    </row>
    <row r="6087" spans="1:6">
      <c r="A6087" s="970"/>
      <c r="B6087" s="974"/>
      <c r="C6087" s="972"/>
      <c r="D6087" s="789"/>
      <c r="E6087" s="789"/>
      <c r="F6087" s="789"/>
    </row>
    <row r="6088" spans="1:6">
      <c r="A6088" s="970"/>
      <c r="B6088" s="974"/>
      <c r="C6088" s="972"/>
      <c r="D6088" s="789"/>
      <c r="E6088" s="789"/>
      <c r="F6088" s="789"/>
    </row>
    <row r="6089" spans="1:6">
      <c r="A6089" s="970"/>
      <c r="B6089" s="974"/>
      <c r="C6089" s="972"/>
      <c r="D6089" s="789"/>
      <c r="E6089" s="789"/>
      <c r="F6089" s="789"/>
    </row>
    <row r="6090" spans="1:6">
      <c r="A6090" s="970"/>
      <c r="B6090" s="974"/>
      <c r="C6090" s="972"/>
      <c r="D6090" s="789"/>
      <c r="E6090" s="789"/>
      <c r="F6090" s="789"/>
    </row>
    <row r="6091" spans="1:6">
      <c r="A6091" s="970"/>
      <c r="B6091" s="974"/>
      <c r="C6091" s="972"/>
      <c r="D6091" s="789"/>
      <c r="E6091" s="789"/>
      <c r="F6091" s="789"/>
    </row>
    <row r="6092" spans="1:6">
      <c r="A6092" s="970"/>
      <c r="B6092" s="974"/>
      <c r="C6092" s="972"/>
      <c r="D6092" s="789"/>
      <c r="E6092" s="789"/>
      <c r="F6092" s="789"/>
    </row>
    <row r="6093" spans="1:6">
      <c r="A6093" s="970"/>
      <c r="B6093" s="974"/>
      <c r="C6093" s="972"/>
      <c r="D6093" s="789"/>
      <c r="E6093" s="789"/>
      <c r="F6093" s="789"/>
    </row>
    <row r="6094" spans="1:6">
      <c r="A6094" s="970"/>
      <c r="B6094" s="974"/>
      <c r="C6094" s="972"/>
      <c r="D6094" s="789"/>
      <c r="E6094" s="789"/>
      <c r="F6094" s="789"/>
    </row>
    <row r="6095" spans="1:6">
      <c r="A6095" s="970"/>
      <c r="B6095" s="974"/>
      <c r="C6095" s="972"/>
      <c r="D6095" s="789"/>
      <c r="E6095" s="789"/>
      <c r="F6095" s="789"/>
    </row>
    <row r="6096" spans="1:6">
      <c r="A6096" s="970"/>
      <c r="B6096" s="974"/>
      <c r="C6096" s="972"/>
      <c r="D6096" s="789"/>
      <c r="E6096" s="789"/>
      <c r="F6096" s="789"/>
    </row>
    <row r="6097" spans="1:6">
      <c r="A6097" s="970"/>
      <c r="B6097" s="974"/>
      <c r="C6097" s="972"/>
      <c r="D6097" s="789"/>
      <c r="E6097" s="789"/>
      <c r="F6097" s="789"/>
    </row>
    <row r="6098" spans="1:6">
      <c r="A6098" s="970"/>
      <c r="B6098" s="974"/>
      <c r="C6098" s="972"/>
      <c r="D6098" s="789"/>
      <c r="E6098" s="789"/>
      <c r="F6098" s="789"/>
    </row>
    <row r="6099" spans="1:6">
      <c r="A6099" s="970"/>
      <c r="B6099" s="974"/>
      <c r="C6099" s="972"/>
      <c r="D6099" s="789"/>
      <c r="E6099" s="789"/>
      <c r="F6099" s="789"/>
    </row>
    <row r="6100" spans="1:6">
      <c r="A6100" s="970"/>
      <c r="B6100" s="974"/>
      <c r="C6100" s="972"/>
      <c r="D6100" s="789"/>
      <c r="E6100" s="789"/>
      <c r="F6100" s="789"/>
    </row>
    <row r="6101" spans="1:6">
      <c r="A6101" s="970"/>
      <c r="B6101" s="974"/>
      <c r="C6101" s="972"/>
      <c r="D6101" s="789"/>
      <c r="E6101" s="789"/>
      <c r="F6101" s="789"/>
    </row>
    <row r="6102" spans="1:6">
      <c r="A6102" s="970"/>
      <c r="B6102" s="974"/>
      <c r="C6102" s="972"/>
      <c r="D6102" s="789"/>
      <c r="E6102" s="789"/>
      <c r="F6102" s="789"/>
    </row>
    <row r="6103" spans="1:6">
      <c r="A6103" s="970"/>
      <c r="B6103" s="974"/>
      <c r="C6103" s="972"/>
      <c r="D6103" s="789"/>
      <c r="E6103" s="789"/>
      <c r="F6103" s="789"/>
    </row>
    <row r="6104" spans="1:6">
      <c r="A6104" s="970"/>
      <c r="B6104" s="974"/>
      <c r="C6104" s="972"/>
      <c r="D6104" s="789"/>
      <c r="E6104" s="789"/>
      <c r="F6104" s="789"/>
    </row>
    <row r="6105" spans="1:6">
      <c r="A6105" s="970"/>
      <c r="B6105" s="974"/>
      <c r="C6105" s="972"/>
      <c r="D6105" s="789"/>
      <c r="E6105" s="789"/>
      <c r="F6105" s="789"/>
    </row>
    <row r="6106" spans="1:6">
      <c r="A6106" s="970"/>
      <c r="B6106" s="974"/>
      <c r="C6106" s="972"/>
      <c r="D6106" s="789"/>
      <c r="E6106" s="789"/>
      <c r="F6106" s="789"/>
    </row>
    <row r="6107" spans="1:6">
      <c r="A6107" s="970"/>
      <c r="B6107" s="974"/>
      <c r="C6107" s="972"/>
      <c r="D6107" s="789"/>
      <c r="E6107" s="789"/>
      <c r="F6107" s="789"/>
    </row>
    <row r="6108" spans="1:6">
      <c r="A6108" s="970"/>
      <c r="B6108" s="974"/>
      <c r="C6108" s="972"/>
      <c r="D6108" s="789"/>
      <c r="E6108" s="789"/>
      <c r="F6108" s="789"/>
    </row>
    <row r="6109" spans="1:6">
      <c r="A6109" s="970"/>
      <c r="B6109" s="974"/>
      <c r="C6109" s="972"/>
      <c r="D6109" s="789"/>
      <c r="E6109" s="789"/>
      <c r="F6109" s="789"/>
    </row>
    <row r="6110" spans="1:6">
      <c r="A6110" s="970"/>
      <c r="B6110" s="974"/>
      <c r="C6110" s="972"/>
      <c r="D6110" s="789"/>
      <c r="E6110" s="789"/>
      <c r="F6110" s="789"/>
    </row>
    <row r="6111" spans="1:6">
      <c r="A6111" s="970"/>
      <c r="B6111" s="974"/>
      <c r="C6111" s="972"/>
      <c r="D6111" s="789"/>
      <c r="E6111" s="789"/>
      <c r="F6111" s="789"/>
    </row>
    <row r="6112" spans="1:6">
      <c r="A6112" s="970"/>
      <c r="B6112" s="974"/>
      <c r="C6112" s="972"/>
      <c r="D6112" s="789"/>
      <c r="E6112" s="789"/>
      <c r="F6112" s="789"/>
    </row>
    <row r="6113" spans="1:6">
      <c r="A6113" s="970"/>
      <c r="B6113" s="974"/>
      <c r="C6113" s="972"/>
      <c r="D6113" s="789"/>
      <c r="E6113" s="789"/>
      <c r="F6113" s="789"/>
    </row>
    <row r="6114" spans="1:6">
      <c r="A6114" s="970"/>
      <c r="B6114" s="974"/>
      <c r="C6114" s="972"/>
      <c r="D6114" s="789"/>
      <c r="E6114" s="789"/>
      <c r="F6114" s="789"/>
    </row>
    <row r="6115" spans="1:6">
      <c r="A6115" s="970"/>
      <c r="B6115" s="974"/>
      <c r="C6115" s="972"/>
      <c r="D6115" s="789"/>
      <c r="E6115" s="789"/>
      <c r="F6115" s="789"/>
    </row>
    <row r="6116" spans="1:6">
      <c r="A6116" s="970"/>
      <c r="B6116" s="974"/>
      <c r="C6116" s="972"/>
      <c r="D6116" s="789"/>
      <c r="E6116" s="789"/>
      <c r="F6116" s="789"/>
    </row>
    <row r="6117" spans="1:6">
      <c r="A6117" s="970"/>
      <c r="B6117" s="974"/>
      <c r="C6117" s="972"/>
      <c r="D6117" s="789"/>
      <c r="E6117" s="789"/>
      <c r="F6117" s="789"/>
    </row>
    <row r="6118" spans="1:6">
      <c r="A6118" s="970"/>
      <c r="B6118" s="974"/>
      <c r="C6118" s="972"/>
      <c r="D6118" s="789"/>
      <c r="E6118" s="789"/>
      <c r="F6118" s="789"/>
    </row>
    <row r="6119" spans="1:6">
      <c r="A6119" s="970"/>
      <c r="B6119" s="974"/>
      <c r="C6119" s="972"/>
      <c r="D6119" s="789"/>
      <c r="E6119" s="789"/>
      <c r="F6119" s="789"/>
    </row>
    <row r="6120" spans="1:6">
      <c r="A6120" s="970"/>
      <c r="B6120" s="974"/>
      <c r="C6120" s="972"/>
      <c r="D6120" s="789"/>
      <c r="E6120" s="789"/>
      <c r="F6120" s="789"/>
    </row>
    <row r="6121" spans="1:6">
      <c r="A6121" s="970"/>
      <c r="B6121" s="974"/>
      <c r="C6121" s="972"/>
      <c r="D6121" s="789"/>
      <c r="E6121" s="789"/>
      <c r="F6121" s="789"/>
    </row>
    <row r="6122" spans="1:6">
      <c r="A6122" s="970"/>
      <c r="B6122" s="974"/>
      <c r="C6122" s="972"/>
      <c r="D6122" s="789"/>
      <c r="E6122" s="789"/>
      <c r="F6122" s="789"/>
    </row>
    <row r="6123" spans="1:6">
      <c r="A6123" s="970"/>
      <c r="B6123" s="974"/>
      <c r="C6123" s="972"/>
      <c r="D6123" s="789"/>
      <c r="E6123" s="789"/>
      <c r="F6123" s="789"/>
    </row>
    <row r="6124" spans="1:6">
      <c r="A6124" s="970"/>
      <c r="B6124" s="974"/>
      <c r="C6124" s="972"/>
      <c r="D6124" s="789"/>
      <c r="E6124" s="789"/>
      <c r="F6124" s="789"/>
    </row>
    <row r="6125" spans="1:6">
      <c r="A6125" s="970"/>
      <c r="B6125" s="974"/>
      <c r="C6125" s="972"/>
      <c r="D6125" s="789"/>
      <c r="E6125" s="789"/>
      <c r="F6125" s="789"/>
    </row>
    <row r="6126" spans="1:6">
      <c r="A6126" s="970"/>
      <c r="B6126" s="974"/>
      <c r="C6126" s="972"/>
      <c r="D6126" s="789"/>
      <c r="E6126" s="789"/>
      <c r="F6126" s="789"/>
    </row>
    <row r="6127" spans="1:6">
      <c r="A6127" s="970"/>
      <c r="B6127" s="974"/>
      <c r="C6127" s="972"/>
      <c r="D6127" s="789"/>
      <c r="E6127" s="789"/>
      <c r="F6127" s="789"/>
    </row>
    <row r="6128" spans="1:6">
      <c r="A6128" s="970"/>
      <c r="B6128" s="974"/>
      <c r="C6128" s="972"/>
      <c r="D6128" s="789"/>
      <c r="E6128" s="789"/>
      <c r="F6128" s="789"/>
    </row>
    <row r="6129" spans="1:6">
      <c r="A6129" s="970"/>
      <c r="B6129" s="974"/>
      <c r="C6129" s="972"/>
      <c r="D6129" s="789"/>
      <c r="E6129" s="789"/>
      <c r="F6129" s="789"/>
    </row>
    <row r="6130" spans="1:6">
      <c r="A6130" s="970"/>
      <c r="B6130" s="974"/>
      <c r="C6130" s="972"/>
      <c r="D6130" s="789"/>
      <c r="E6130" s="789"/>
      <c r="F6130" s="789"/>
    </row>
    <row r="6131" spans="1:6">
      <c r="A6131" s="970"/>
      <c r="B6131" s="974"/>
      <c r="C6131" s="972"/>
      <c r="D6131" s="789"/>
      <c r="E6131" s="789"/>
      <c r="F6131" s="789"/>
    </row>
    <row r="6132" spans="1:6">
      <c r="A6132" s="970"/>
      <c r="B6132" s="974"/>
      <c r="C6132" s="972"/>
      <c r="D6132" s="789"/>
      <c r="E6132" s="789"/>
      <c r="F6132" s="789"/>
    </row>
    <row r="6133" spans="1:6">
      <c r="A6133" s="970"/>
      <c r="B6133" s="974"/>
      <c r="C6133" s="972"/>
      <c r="D6133" s="789"/>
      <c r="E6133" s="789"/>
      <c r="F6133" s="789"/>
    </row>
    <row r="6134" spans="1:6">
      <c r="A6134" s="970"/>
      <c r="B6134" s="974"/>
      <c r="C6134" s="972"/>
      <c r="D6134" s="789"/>
      <c r="E6134" s="789"/>
      <c r="F6134" s="789"/>
    </row>
    <row r="6135" spans="1:6">
      <c r="A6135" s="970"/>
      <c r="B6135" s="974"/>
      <c r="C6135" s="972"/>
      <c r="D6135" s="789"/>
      <c r="E6135" s="789"/>
      <c r="F6135" s="789"/>
    </row>
    <row r="6136" spans="1:6">
      <c r="A6136" s="970"/>
      <c r="B6136" s="974"/>
      <c r="C6136" s="972"/>
      <c r="D6136" s="789"/>
      <c r="E6136" s="789"/>
      <c r="F6136" s="789"/>
    </row>
    <row r="6137" spans="1:6">
      <c r="A6137" s="970"/>
      <c r="B6137" s="974"/>
      <c r="C6137" s="972"/>
      <c r="D6137" s="789"/>
      <c r="E6137" s="789"/>
      <c r="F6137" s="789"/>
    </row>
    <row r="6138" spans="1:6">
      <c r="A6138" s="970"/>
      <c r="B6138" s="974"/>
      <c r="C6138" s="972"/>
      <c r="D6138" s="789"/>
      <c r="E6138" s="789"/>
      <c r="F6138" s="789"/>
    </row>
    <row r="6139" spans="1:6">
      <c r="A6139" s="970"/>
      <c r="B6139" s="974"/>
      <c r="C6139" s="972"/>
      <c r="D6139" s="789"/>
      <c r="E6139" s="789"/>
      <c r="F6139" s="789"/>
    </row>
    <row r="6140" spans="1:6">
      <c r="A6140" s="970"/>
      <c r="B6140" s="974"/>
      <c r="C6140" s="972"/>
      <c r="D6140" s="789"/>
      <c r="E6140" s="789"/>
      <c r="F6140" s="789"/>
    </row>
    <row r="6141" spans="1:6">
      <c r="A6141" s="970"/>
      <c r="B6141" s="974"/>
      <c r="C6141" s="972"/>
      <c r="D6141" s="789"/>
      <c r="E6141" s="789"/>
      <c r="F6141" s="789"/>
    </row>
    <row r="6142" spans="1:6">
      <c r="A6142" s="970"/>
      <c r="B6142" s="974"/>
      <c r="C6142" s="972"/>
      <c r="D6142" s="789"/>
      <c r="E6142" s="789"/>
      <c r="F6142" s="789"/>
    </row>
    <row r="6143" spans="1:6">
      <c r="A6143" s="970"/>
      <c r="B6143" s="974"/>
      <c r="C6143" s="972"/>
      <c r="D6143" s="789"/>
      <c r="E6143" s="789"/>
      <c r="F6143" s="789"/>
    </row>
    <row r="6144" spans="1:6">
      <c r="A6144" s="970"/>
      <c r="B6144" s="974"/>
      <c r="C6144" s="972"/>
      <c r="D6144" s="789"/>
      <c r="E6144" s="789"/>
      <c r="F6144" s="789"/>
    </row>
    <row r="6145" spans="1:6">
      <c r="A6145" s="970"/>
      <c r="B6145" s="974"/>
      <c r="C6145" s="972"/>
      <c r="D6145" s="789"/>
      <c r="E6145" s="789"/>
      <c r="F6145" s="789"/>
    </row>
    <row r="6146" spans="1:6">
      <c r="A6146" s="970"/>
      <c r="B6146" s="974"/>
      <c r="C6146" s="972"/>
      <c r="D6146" s="789"/>
      <c r="E6146" s="789"/>
      <c r="F6146" s="789"/>
    </row>
    <row r="6147" spans="1:6">
      <c r="A6147" s="970"/>
      <c r="B6147" s="974"/>
      <c r="C6147" s="972"/>
      <c r="D6147" s="789"/>
      <c r="E6147" s="789"/>
      <c r="F6147" s="789"/>
    </row>
    <row r="6148" spans="1:6">
      <c r="A6148" s="970"/>
      <c r="B6148" s="974"/>
      <c r="C6148" s="972"/>
      <c r="D6148" s="789"/>
      <c r="E6148" s="789"/>
      <c r="F6148" s="789"/>
    </row>
    <row r="6149" spans="1:6">
      <c r="A6149" s="970"/>
      <c r="B6149" s="974"/>
      <c r="C6149" s="972"/>
      <c r="D6149" s="789"/>
      <c r="E6149" s="789"/>
      <c r="F6149" s="789"/>
    </row>
    <row r="6150" spans="1:6">
      <c r="A6150" s="970"/>
      <c r="B6150" s="974"/>
      <c r="C6150" s="972"/>
      <c r="D6150" s="789"/>
      <c r="E6150" s="789"/>
      <c r="F6150" s="789"/>
    </row>
    <row r="6151" spans="1:6">
      <c r="A6151" s="970"/>
      <c r="B6151" s="974"/>
      <c r="C6151" s="972"/>
      <c r="D6151" s="789"/>
      <c r="E6151" s="789"/>
      <c r="F6151" s="789"/>
    </row>
    <row r="6152" spans="1:6">
      <c r="A6152" s="970"/>
      <c r="B6152" s="974"/>
      <c r="C6152" s="972"/>
      <c r="D6152" s="789"/>
      <c r="E6152" s="789"/>
      <c r="F6152" s="789"/>
    </row>
    <row r="6153" spans="1:6">
      <c r="A6153" s="970"/>
      <c r="B6153" s="974"/>
      <c r="C6153" s="972"/>
      <c r="D6153" s="789"/>
      <c r="E6153" s="789"/>
      <c r="F6153" s="789"/>
    </row>
    <row r="6154" spans="1:6">
      <c r="A6154" s="970"/>
      <c r="B6154" s="974"/>
      <c r="C6154" s="972"/>
      <c r="D6154" s="789"/>
      <c r="E6154" s="789"/>
      <c r="F6154" s="789"/>
    </row>
    <row r="6155" spans="1:6">
      <c r="A6155" s="970"/>
      <c r="B6155" s="974"/>
      <c r="C6155" s="972"/>
      <c r="D6155" s="789"/>
      <c r="E6155" s="789"/>
      <c r="F6155" s="789"/>
    </row>
    <row r="6156" spans="1:6">
      <c r="A6156" s="970"/>
      <c r="B6156" s="974"/>
      <c r="C6156" s="972"/>
      <c r="D6156" s="789"/>
      <c r="E6156" s="789"/>
      <c r="F6156" s="789"/>
    </row>
    <row r="6157" spans="1:6">
      <c r="A6157" s="970"/>
      <c r="B6157" s="974"/>
      <c r="C6157" s="972"/>
      <c r="D6157" s="789"/>
      <c r="E6157" s="789"/>
      <c r="F6157" s="789"/>
    </row>
    <row r="6158" spans="1:6">
      <c r="A6158" s="970"/>
      <c r="B6158" s="974"/>
      <c r="C6158" s="972"/>
      <c r="D6158" s="789"/>
      <c r="E6158" s="789"/>
      <c r="F6158" s="789"/>
    </row>
    <row r="6159" spans="1:6">
      <c r="A6159" s="970"/>
      <c r="B6159" s="974"/>
      <c r="C6159" s="972"/>
      <c r="D6159" s="789"/>
      <c r="E6159" s="789"/>
      <c r="F6159" s="789"/>
    </row>
    <row r="6160" spans="1:6">
      <c r="A6160" s="970"/>
      <c r="B6160" s="974"/>
      <c r="C6160" s="972"/>
      <c r="D6160" s="789"/>
      <c r="E6160" s="789"/>
      <c r="F6160" s="789"/>
    </row>
    <row r="6161" spans="1:6">
      <c r="A6161" s="970"/>
      <c r="B6161" s="974"/>
      <c r="C6161" s="972"/>
      <c r="D6161" s="789"/>
      <c r="E6161" s="789"/>
      <c r="F6161" s="789"/>
    </row>
    <row r="6162" spans="1:6">
      <c r="A6162" s="970"/>
      <c r="B6162" s="974"/>
      <c r="C6162" s="972"/>
      <c r="D6162" s="789"/>
      <c r="E6162" s="789"/>
      <c r="F6162" s="789"/>
    </row>
    <row r="6163" spans="1:6">
      <c r="A6163" s="970"/>
      <c r="B6163" s="974"/>
      <c r="C6163" s="972"/>
      <c r="D6163" s="789"/>
      <c r="E6163" s="789"/>
      <c r="F6163" s="789"/>
    </row>
    <row r="6164" spans="1:6">
      <c r="A6164" s="970"/>
      <c r="B6164" s="974"/>
      <c r="C6164" s="972"/>
      <c r="D6164" s="789"/>
      <c r="E6164" s="789"/>
      <c r="F6164" s="789"/>
    </row>
    <row r="6165" spans="1:6">
      <c r="A6165" s="970"/>
      <c r="B6165" s="974"/>
      <c r="C6165" s="972"/>
      <c r="D6165" s="789"/>
      <c r="E6165" s="789"/>
      <c r="F6165" s="789"/>
    </row>
    <row r="6166" spans="1:6">
      <c r="A6166" s="970"/>
      <c r="B6166" s="974"/>
      <c r="C6166" s="972"/>
      <c r="D6166" s="789"/>
      <c r="E6166" s="789"/>
      <c r="F6166" s="789"/>
    </row>
    <row r="6167" spans="1:6">
      <c r="A6167" s="970"/>
      <c r="B6167" s="974"/>
      <c r="C6167" s="972"/>
      <c r="D6167" s="789"/>
      <c r="E6167" s="789"/>
      <c r="F6167" s="789"/>
    </row>
    <row r="6168" spans="1:6">
      <c r="A6168" s="970"/>
      <c r="B6168" s="974"/>
      <c r="C6168" s="972"/>
      <c r="D6168" s="789"/>
      <c r="E6168" s="789"/>
      <c r="F6168" s="789"/>
    </row>
    <row r="6169" spans="1:6">
      <c r="A6169" s="970"/>
      <c r="B6169" s="974"/>
      <c r="C6169" s="972"/>
      <c r="D6169" s="789"/>
      <c r="E6169" s="789"/>
      <c r="F6169" s="789"/>
    </row>
    <row r="6170" spans="1:6">
      <c r="A6170" s="970"/>
      <c r="B6170" s="974"/>
      <c r="C6170" s="972"/>
      <c r="D6170" s="789"/>
      <c r="E6170" s="789"/>
      <c r="F6170" s="789"/>
    </row>
    <row r="6171" spans="1:6">
      <c r="A6171" s="970"/>
      <c r="B6171" s="974"/>
      <c r="C6171" s="972"/>
      <c r="D6171" s="789"/>
      <c r="E6171" s="789"/>
      <c r="F6171" s="789"/>
    </row>
    <row r="6172" spans="1:6">
      <c r="A6172" s="970"/>
      <c r="B6172" s="974"/>
      <c r="C6172" s="972"/>
      <c r="D6172" s="789"/>
      <c r="E6172" s="789"/>
      <c r="F6172" s="789"/>
    </row>
    <row r="6173" spans="1:6">
      <c r="A6173" s="970"/>
      <c r="B6173" s="974"/>
      <c r="C6173" s="972"/>
      <c r="D6173" s="789"/>
      <c r="E6173" s="789"/>
      <c r="F6173" s="789"/>
    </row>
    <row r="6174" spans="1:6">
      <c r="A6174" s="970"/>
      <c r="B6174" s="974"/>
      <c r="C6174" s="972"/>
      <c r="D6174" s="789"/>
      <c r="E6174" s="789"/>
      <c r="F6174" s="789"/>
    </row>
    <row r="6175" spans="1:6">
      <c r="A6175" s="970"/>
      <c r="B6175" s="974"/>
      <c r="C6175" s="972"/>
      <c r="D6175" s="789"/>
      <c r="E6175" s="789"/>
      <c r="F6175" s="789"/>
    </row>
    <row r="6176" spans="1:6">
      <c r="A6176" s="970"/>
      <c r="B6176" s="974"/>
      <c r="C6176" s="972"/>
      <c r="D6176" s="789"/>
      <c r="E6176" s="789"/>
      <c r="F6176" s="789"/>
    </row>
    <row r="6177" spans="1:6">
      <c r="A6177" s="970"/>
      <c r="B6177" s="974"/>
      <c r="C6177" s="972"/>
      <c r="D6177" s="789"/>
      <c r="E6177" s="789"/>
      <c r="F6177" s="789"/>
    </row>
    <row r="6178" spans="1:6">
      <c r="A6178" s="970"/>
      <c r="B6178" s="974"/>
      <c r="C6178" s="972"/>
      <c r="D6178" s="789"/>
      <c r="E6178" s="789"/>
      <c r="F6178" s="789"/>
    </row>
    <row r="6179" spans="1:6">
      <c r="A6179" s="970"/>
      <c r="B6179" s="974"/>
      <c r="C6179" s="972"/>
      <c r="D6179" s="789"/>
      <c r="E6179" s="789"/>
      <c r="F6179" s="789"/>
    </row>
    <row r="6180" spans="1:6">
      <c r="A6180" s="970"/>
      <c r="B6180" s="974"/>
      <c r="C6180" s="972"/>
      <c r="D6180" s="789"/>
      <c r="E6180" s="789"/>
      <c r="F6180" s="789"/>
    </row>
    <row r="6181" spans="1:6">
      <c r="A6181" s="970"/>
      <c r="B6181" s="974"/>
      <c r="C6181" s="972"/>
      <c r="D6181" s="789"/>
      <c r="E6181" s="789"/>
      <c r="F6181" s="789"/>
    </row>
    <row r="6182" spans="1:6">
      <c r="A6182" s="970"/>
      <c r="B6182" s="974"/>
      <c r="C6182" s="972"/>
      <c r="D6182" s="789"/>
      <c r="E6182" s="789"/>
      <c r="F6182" s="789"/>
    </row>
    <row r="6183" spans="1:6">
      <c r="A6183" s="970"/>
      <c r="B6183" s="974"/>
      <c r="C6183" s="972"/>
      <c r="D6183" s="789"/>
      <c r="E6183" s="789"/>
      <c r="F6183" s="789"/>
    </row>
    <row r="6184" spans="1:6">
      <c r="A6184" s="970"/>
      <c r="B6184" s="974"/>
      <c r="C6184" s="972"/>
      <c r="D6184" s="789"/>
      <c r="E6184" s="789"/>
      <c r="F6184" s="789"/>
    </row>
    <row r="6185" spans="1:6">
      <c r="A6185" s="970"/>
      <c r="B6185" s="974"/>
      <c r="C6185" s="972"/>
      <c r="D6185" s="789"/>
      <c r="E6185" s="789"/>
      <c r="F6185" s="789"/>
    </row>
    <row r="6186" spans="1:6">
      <c r="A6186" s="970"/>
      <c r="B6186" s="974"/>
      <c r="C6186" s="972"/>
      <c r="D6186" s="789"/>
      <c r="E6186" s="789"/>
      <c r="F6186" s="789"/>
    </row>
    <row r="6187" spans="1:6">
      <c r="A6187" s="970"/>
      <c r="B6187" s="974"/>
      <c r="C6187" s="972"/>
      <c r="D6187" s="789"/>
      <c r="E6187" s="789"/>
      <c r="F6187" s="789"/>
    </row>
    <row r="6188" spans="1:6">
      <c r="A6188" s="970"/>
      <c r="B6188" s="974"/>
      <c r="C6188" s="972"/>
      <c r="D6188" s="789"/>
      <c r="E6188" s="789"/>
      <c r="F6188" s="789"/>
    </row>
    <row r="6189" spans="1:6">
      <c r="A6189" s="970"/>
      <c r="B6189" s="974"/>
      <c r="C6189" s="972"/>
      <c r="D6189" s="789"/>
      <c r="E6189" s="789"/>
      <c r="F6189" s="789"/>
    </row>
    <row r="6190" spans="1:6">
      <c r="A6190" s="970"/>
      <c r="B6190" s="974"/>
      <c r="C6190" s="972"/>
      <c r="D6190" s="789"/>
      <c r="E6190" s="789"/>
      <c r="F6190" s="789"/>
    </row>
    <row r="6191" spans="1:6">
      <c r="A6191" s="970"/>
      <c r="B6191" s="974"/>
      <c r="C6191" s="972"/>
      <c r="D6191" s="789"/>
      <c r="E6191" s="789"/>
      <c r="F6191" s="789"/>
    </row>
    <row r="6192" spans="1:6">
      <c r="A6192" s="970"/>
      <c r="B6192" s="974"/>
      <c r="C6192" s="972"/>
      <c r="D6192" s="789"/>
      <c r="E6192" s="789"/>
      <c r="F6192" s="789"/>
    </row>
    <row r="6193" spans="1:6">
      <c r="A6193" s="970"/>
      <c r="B6193" s="974"/>
      <c r="C6193" s="972"/>
      <c r="D6193" s="789"/>
      <c r="E6193" s="789"/>
      <c r="F6193" s="789"/>
    </row>
    <row r="6194" spans="1:6">
      <c r="A6194" s="970"/>
      <c r="B6194" s="974"/>
      <c r="C6194" s="972"/>
      <c r="D6194" s="789"/>
      <c r="E6194" s="789"/>
      <c r="F6194" s="789"/>
    </row>
    <row r="6195" spans="1:6">
      <c r="A6195" s="970"/>
      <c r="B6195" s="974"/>
      <c r="C6195" s="972"/>
      <c r="D6195" s="789"/>
      <c r="E6195" s="789"/>
      <c r="F6195" s="789"/>
    </row>
    <row r="6196" spans="1:6">
      <c r="A6196" s="970"/>
      <c r="B6196" s="974"/>
      <c r="C6196" s="972"/>
      <c r="D6196" s="789"/>
      <c r="E6196" s="789"/>
      <c r="F6196" s="789"/>
    </row>
    <row r="6197" spans="1:6">
      <c r="A6197" s="970"/>
      <c r="B6197" s="974"/>
      <c r="C6197" s="972"/>
      <c r="D6197" s="789"/>
      <c r="E6197" s="789"/>
      <c r="F6197" s="789"/>
    </row>
    <row r="6198" spans="1:6">
      <c r="A6198" s="970"/>
      <c r="B6198" s="974"/>
      <c r="C6198" s="972"/>
      <c r="D6198" s="789"/>
      <c r="E6198" s="789"/>
      <c r="F6198" s="789"/>
    </row>
    <row r="6199" spans="1:6">
      <c r="A6199" s="970"/>
      <c r="B6199" s="974"/>
      <c r="C6199" s="972"/>
      <c r="D6199" s="789"/>
      <c r="E6199" s="789"/>
      <c r="F6199" s="789"/>
    </row>
    <row r="6200" spans="1:6">
      <c r="A6200" s="970"/>
      <c r="B6200" s="974"/>
      <c r="C6200" s="972"/>
      <c r="D6200" s="789"/>
      <c r="E6200" s="789"/>
      <c r="F6200" s="789"/>
    </row>
    <row r="6201" spans="1:6">
      <c r="A6201" s="970"/>
      <c r="B6201" s="974"/>
      <c r="C6201" s="972"/>
      <c r="D6201" s="789"/>
      <c r="E6201" s="789"/>
      <c r="F6201" s="789"/>
    </row>
    <row r="6202" spans="1:6">
      <c r="A6202" s="970"/>
      <c r="B6202" s="974"/>
      <c r="C6202" s="972"/>
      <c r="D6202" s="789"/>
      <c r="E6202" s="789"/>
      <c r="F6202" s="789"/>
    </row>
    <row r="6203" spans="1:6">
      <c r="A6203" s="970"/>
      <c r="B6203" s="974"/>
      <c r="C6203" s="972"/>
      <c r="D6203" s="789"/>
      <c r="E6203" s="789"/>
      <c r="F6203" s="789"/>
    </row>
    <row r="6204" spans="1:6">
      <c r="A6204" s="970"/>
      <c r="B6204" s="974"/>
      <c r="C6204" s="972"/>
      <c r="D6204" s="789"/>
      <c r="E6204" s="789"/>
      <c r="F6204" s="789"/>
    </row>
    <row r="6205" spans="1:6">
      <c r="A6205" s="970"/>
      <c r="B6205" s="974"/>
      <c r="C6205" s="972"/>
      <c r="D6205" s="789"/>
      <c r="E6205" s="789"/>
      <c r="F6205" s="789"/>
    </row>
    <row r="6206" spans="1:6">
      <c r="A6206" s="970"/>
      <c r="B6206" s="974"/>
      <c r="C6206" s="972"/>
      <c r="D6206" s="789"/>
      <c r="E6206" s="789"/>
      <c r="F6206" s="789"/>
    </row>
    <row r="6207" spans="1:6">
      <c r="A6207" s="970"/>
      <c r="B6207" s="974"/>
      <c r="C6207" s="972"/>
      <c r="D6207" s="789"/>
      <c r="E6207" s="789"/>
      <c r="F6207" s="789"/>
    </row>
    <row r="6208" spans="1:6">
      <c r="A6208" s="970"/>
      <c r="B6208" s="974"/>
      <c r="C6208" s="972"/>
      <c r="D6208" s="789"/>
      <c r="E6208" s="789"/>
      <c r="F6208" s="789"/>
    </row>
    <row r="6209" spans="1:6">
      <c r="A6209" s="970"/>
      <c r="B6209" s="974"/>
      <c r="C6209" s="972"/>
      <c r="D6209" s="789"/>
      <c r="E6209" s="789"/>
      <c r="F6209" s="789"/>
    </row>
    <row r="6210" spans="1:6">
      <c r="A6210" s="970"/>
      <c r="B6210" s="974"/>
      <c r="C6210" s="972"/>
      <c r="D6210" s="789"/>
      <c r="E6210" s="789"/>
      <c r="F6210" s="789"/>
    </row>
    <row r="6211" spans="1:6">
      <c r="A6211" s="970"/>
      <c r="B6211" s="974"/>
      <c r="C6211" s="972"/>
      <c r="D6211" s="789"/>
      <c r="E6211" s="789"/>
      <c r="F6211" s="789"/>
    </row>
    <row r="6212" spans="1:6">
      <c r="A6212" s="970"/>
      <c r="B6212" s="974"/>
      <c r="C6212" s="972"/>
      <c r="D6212" s="789"/>
      <c r="E6212" s="789"/>
      <c r="F6212" s="789"/>
    </row>
    <row r="6213" spans="1:6">
      <c r="A6213" s="970"/>
      <c r="B6213" s="974"/>
      <c r="C6213" s="972"/>
      <c r="D6213" s="789"/>
      <c r="E6213" s="789"/>
      <c r="F6213" s="789"/>
    </row>
    <row r="6214" spans="1:6">
      <c r="A6214" s="970"/>
      <c r="B6214" s="974"/>
      <c r="C6214" s="972"/>
      <c r="D6214" s="789"/>
      <c r="E6214" s="789"/>
      <c r="F6214" s="789"/>
    </row>
    <row r="6215" spans="1:6">
      <c r="A6215" s="970"/>
      <c r="B6215" s="974"/>
      <c r="C6215" s="972"/>
      <c r="D6215" s="789"/>
      <c r="E6215" s="789"/>
      <c r="F6215" s="789"/>
    </row>
    <row r="6216" spans="1:6">
      <c r="A6216" s="970"/>
      <c r="B6216" s="974"/>
      <c r="C6216" s="972"/>
      <c r="D6216" s="789"/>
      <c r="E6216" s="789"/>
      <c r="F6216" s="789"/>
    </row>
    <row r="6217" spans="1:6">
      <c r="A6217" s="970"/>
      <c r="B6217" s="974"/>
      <c r="C6217" s="972"/>
      <c r="D6217" s="789"/>
      <c r="E6217" s="789"/>
      <c r="F6217" s="789"/>
    </row>
    <row r="6218" spans="1:6">
      <c r="A6218" s="970"/>
      <c r="B6218" s="974"/>
      <c r="C6218" s="972"/>
      <c r="D6218" s="789"/>
      <c r="E6218" s="789"/>
      <c r="F6218" s="789"/>
    </row>
    <row r="6219" spans="1:6">
      <c r="A6219" s="970"/>
      <c r="B6219" s="974"/>
      <c r="C6219" s="972"/>
      <c r="D6219" s="789"/>
      <c r="E6219" s="789"/>
      <c r="F6219" s="789"/>
    </row>
    <row r="6220" spans="1:6">
      <c r="A6220" s="970"/>
      <c r="B6220" s="974"/>
      <c r="C6220" s="972"/>
      <c r="D6220" s="789"/>
      <c r="E6220" s="789"/>
      <c r="F6220" s="789"/>
    </row>
    <row r="6221" spans="1:6">
      <c r="A6221" s="970"/>
      <c r="B6221" s="974"/>
      <c r="C6221" s="972"/>
      <c r="D6221" s="789"/>
      <c r="E6221" s="789"/>
      <c r="F6221" s="789"/>
    </row>
    <row r="6222" spans="1:6">
      <c r="A6222" s="970"/>
      <c r="B6222" s="974"/>
      <c r="C6222" s="972"/>
      <c r="D6222" s="789"/>
      <c r="E6222" s="789"/>
      <c r="F6222" s="789"/>
    </row>
    <row r="6223" spans="1:6">
      <c r="A6223" s="970"/>
      <c r="B6223" s="974"/>
      <c r="C6223" s="972"/>
      <c r="D6223" s="789"/>
      <c r="E6223" s="789"/>
      <c r="F6223" s="789"/>
    </row>
    <row r="6224" spans="1:6">
      <c r="A6224" s="970"/>
      <c r="B6224" s="974"/>
      <c r="C6224" s="972"/>
      <c r="D6224" s="789"/>
      <c r="E6224" s="789"/>
      <c r="F6224" s="789"/>
    </row>
    <row r="6225" spans="1:6">
      <c r="A6225" s="970"/>
      <c r="B6225" s="974"/>
      <c r="C6225" s="972"/>
      <c r="D6225" s="789"/>
      <c r="E6225" s="789"/>
      <c r="F6225" s="789"/>
    </row>
    <row r="6226" spans="1:6">
      <c r="A6226" s="970"/>
      <c r="B6226" s="974"/>
      <c r="C6226" s="972"/>
      <c r="D6226" s="789"/>
      <c r="E6226" s="789"/>
      <c r="F6226" s="789"/>
    </row>
    <row r="6227" spans="1:6">
      <c r="A6227" s="970"/>
      <c r="B6227" s="974"/>
      <c r="C6227" s="972"/>
      <c r="D6227" s="789"/>
      <c r="E6227" s="789"/>
      <c r="F6227" s="789"/>
    </row>
    <row r="6228" spans="1:6">
      <c r="A6228" s="970"/>
      <c r="B6228" s="974"/>
      <c r="C6228" s="972"/>
      <c r="D6228" s="789"/>
      <c r="E6228" s="789"/>
      <c r="F6228" s="789"/>
    </row>
    <row r="6229" spans="1:6">
      <c r="A6229" s="970"/>
      <c r="B6229" s="974"/>
      <c r="C6229" s="972"/>
      <c r="D6229" s="789"/>
      <c r="E6229" s="789"/>
      <c r="F6229" s="789"/>
    </row>
    <row r="6230" spans="1:6">
      <c r="A6230" s="970"/>
      <c r="B6230" s="974"/>
      <c r="C6230" s="972"/>
      <c r="D6230" s="789"/>
      <c r="E6230" s="789"/>
      <c r="F6230" s="789"/>
    </row>
    <row r="6231" spans="1:6">
      <c r="A6231" s="970"/>
      <c r="B6231" s="974"/>
      <c r="C6231" s="972"/>
      <c r="D6231" s="789"/>
      <c r="E6231" s="789"/>
      <c r="F6231" s="789"/>
    </row>
    <row r="6232" spans="1:6">
      <c r="A6232" s="970"/>
      <c r="B6232" s="974"/>
      <c r="C6232" s="972"/>
      <c r="D6232" s="789"/>
      <c r="E6232" s="789"/>
      <c r="F6232" s="789"/>
    </row>
    <row r="6233" spans="1:6">
      <c r="A6233" s="970"/>
      <c r="B6233" s="974"/>
      <c r="C6233" s="972"/>
      <c r="D6233" s="789"/>
      <c r="E6233" s="789"/>
      <c r="F6233" s="789"/>
    </row>
    <row r="6234" spans="1:6">
      <c r="A6234" s="970"/>
      <c r="B6234" s="974"/>
      <c r="C6234" s="972"/>
      <c r="D6234" s="789"/>
      <c r="E6234" s="789"/>
      <c r="F6234" s="789"/>
    </row>
    <row r="6235" spans="1:6">
      <c r="A6235" s="970"/>
      <c r="B6235" s="974"/>
      <c r="C6235" s="972"/>
      <c r="D6235" s="789"/>
      <c r="E6235" s="789"/>
      <c r="F6235" s="789"/>
    </row>
    <row r="6236" spans="1:6">
      <c r="A6236" s="970"/>
      <c r="B6236" s="974"/>
      <c r="C6236" s="972"/>
      <c r="D6236" s="789"/>
      <c r="E6236" s="789"/>
      <c r="F6236" s="789"/>
    </row>
    <row r="6237" spans="1:6">
      <c r="A6237" s="970"/>
      <c r="B6237" s="974"/>
      <c r="C6237" s="972"/>
      <c r="D6237" s="789"/>
      <c r="E6237" s="789"/>
      <c r="F6237" s="789"/>
    </row>
    <row r="6238" spans="1:6">
      <c r="A6238" s="970"/>
      <c r="B6238" s="974"/>
      <c r="C6238" s="972"/>
      <c r="D6238" s="789"/>
      <c r="E6238" s="789"/>
      <c r="F6238" s="789"/>
    </row>
    <row r="6239" spans="1:6">
      <c r="A6239" s="970"/>
      <c r="B6239" s="974"/>
      <c r="C6239" s="972"/>
      <c r="D6239" s="789"/>
      <c r="E6239" s="789"/>
      <c r="F6239" s="789"/>
    </row>
    <row r="6240" spans="1:6">
      <c r="A6240" s="970"/>
      <c r="B6240" s="974"/>
      <c r="C6240" s="972"/>
      <c r="D6240" s="789"/>
      <c r="E6240" s="789"/>
      <c r="F6240" s="789"/>
    </row>
    <row r="6241" spans="1:6">
      <c r="A6241" s="970"/>
      <c r="B6241" s="974"/>
      <c r="C6241" s="972"/>
      <c r="D6241" s="789"/>
      <c r="E6241" s="789"/>
      <c r="F6241" s="789"/>
    </row>
    <row r="6242" spans="1:6">
      <c r="A6242" s="970"/>
      <c r="B6242" s="974"/>
      <c r="C6242" s="972"/>
      <c r="D6242" s="789"/>
      <c r="E6242" s="789"/>
      <c r="F6242" s="789"/>
    </row>
    <row r="6243" spans="1:6">
      <c r="A6243" s="970"/>
      <c r="B6243" s="974"/>
      <c r="C6243" s="972"/>
      <c r="D6243" s="789"/>
      <c r="E6243" s="789"/>
      <c r="F6243" s="789"/>
    </row>
    <row r="6244" spans="1:6">
      <c r="A6244" s="970"/>
      <c r="B6244" s="974"/>
      <c r="C6244" s="972"/>
      <c r="D6244" s="789"/>
      <c r="E6244" s="789"/>
      <c r="F6244" s="789"/>
    </row>
    <row r="6245" spans="1:6">
      <c r="A6245" s="970"/>
      <c r="B6245" s="974"/>
      <c r="C6245" s="972"/>
      <c r="D6245" s="789"/>
      <c r="E6245" s="789"/>
      <c r="F6245" s="789"/>
    </row>
    <row r="6246" spans="1:6">
      <c r="A6246" s="970"/>
      <c r="B6246" s="974"/>
      <c r="C6246" s="972"/>
      <c r="D6246" s="789"/>
      <c r="E6246" s="789"/>
      <c r="F6246" s="789"/>
    </row>
    <row r="6247" spans="1:6">
      <c r="A6247" s="970"/>
      <c r="B6247" s="974"/>
      <c r="C6247" s="972"/>
      <c r="D6247" s="789"/>
      <c r="E6247" s="789"/>
      <c r="F6247" s="789"/>
    </row>
    <row r="6248" spans="1:6">
      <c r="A6248" s="970"/>
      <c r="B6248" s="974"/>
      <c r="C6248" s="972"/>
      <c r="D6248" s="789"/>
      <c r="E6248" s="789"/>
      <c r="F6248" s="789"/>
    </row>
    <row r="6249" spans="1:6">
      <c r="A6249" s="970"/>
      <c r="B6249" s="974"/>
      <c r="C6249" s="972"/>
      <c r="D6249" s="789"/>
      <c r="E6249" s="789"/>
      <c r="F6249" s="789"/>
    </row>
    <row r="6250" spans="1:6">
      <c r="A6250" s="970"/>
      <c r="B6250" s="974"/>
      <c r="C6250" s="972"/>
      <c r="D6250" s="789"/>
      <c r="E6250" s="789"/>
      <c r="F6250" s="789"/>
    </row>
    <row r="6251" spans="1:6">
      <c r="A6251" s="970"/>
      <c r="B6251" s="974"/>
      <c r="C6251" s="972"/>
      <c r="D6251" s="789"/>
      <c r="E6251" s="789"/>
      <c r="F6251" s="789"/>
    </row>
    <row r="6252" spans="1:6">
      <c r="A6252" s="970"/>
      <c r="B6252" s="974"/>
      <c r="C6252" s="972"/>
      <c r="D6252" s="789"/>
      <c r="E6252" s="789"/>
      <c r="F6252" s="789"/>
    </row>
    <row r="6253" spans="1:6">
      <c r="A6253" s="970"/>
      <c r="B6253" s="974"/>
      <c r="C6253" s="972"/>
      <c r="D6253" s="789"/>
      <c r="E6253" s="789"/>
      <c r="F6253" s="789"/>
    </row>
    <row r="6254" spans="1:6">
      <c r="A6254" s="970"/>
      <c r="B6254" s="974"/>
      <c r="C6254" s="972"/>
      <c r="D6254" s="789"/>
      <c r="E6254" s="789"/>
      <c r="F6254" s="789"/>
    </row>
    <row r="6255" spans="1:6">
      <c r="A6255" s="970"/>
      <c r="B6255" s="974"/>
      <c r="C6255" s="972"/>
      <c r="D6255" s="789"/>
      <c r="E6255" s="789"/>
      <c r="F6255" s="789"/>
    </row>
    <row r="6256" spans="1:6">
      <c r="A6256" s="970"/>
      <c r="B6256" s="974"/>
      <c r="C6256" s="972"/>
      <c r="D6256" s="789"/>
      <c r="E6256" s="789"/>
      <c r="F6256" s="789"/>
    </row>
    <row r="6257" spans="1:6">
      <c r="A6257" s="970"/>
      <c r="B6257" s="974"/>
      <c r="C6257" s="972"/>
      <c r="D6257" s="789"/>
      <c r="E6257" s="789"/>
      <c r="F6257" s="789"/>
    </row>
    <row r="6258" spans="1:6">
      <c r="A6258" s="970"/>
      <c r="B6258" s="974"/>
      <c r="C6258" s="972"/>
      <c r="D6258" s="789"/>
      <c r="E6258" s="789"/>
      <c r="F6258" s="789"/>
    </row>
    <row r="6259" spans="1:6">
      <c r="A6259" s="970"/>
      <c r="B6259" s="974"/>
      <c r="C6259" s="972"/>
      <c r="D6259" s="789"/>
      <c r="E6259" s="789"/>
      <c r="F6259" s="789"/>
    </row>
    <row r="6260" spans="1:6">
      <c r="A6260" s="970"/>
      <c r="B6260" s="974"/>
      <c r="C6260" s="972"/>
      <c r="D6260" s="789"/>
      <c r="E6260" s="789"/>
      <c r="F6260" s="789"/>
    </row>
    <row r="6261" spans="1:6">
      <c r="A6261" s="970"/>
      <c r="B6261" s="974"/>
      <c r="C6261" s="972"/>
      <c r="D6261" s="789"/>
      <c r="E6261" s="789"/>
      <c r="F6261" s="789"/>
    </row>
    <row r="6262" spans="1:6">
      <c r="A6262" s="970"/>
      <c r="B6262" s="974"/>
      <c r="C6262" s="972"/>
      <c r="D6262" s="789"/>
      <c r="E6262" s="789"/>
      <c r="F6262" s="789"/>
    </row>
    <row r="6263" spans="1:6">
      <c r="A6263" s="970"/>
      <c r="B6263" s="974"/>
      <c r="C6263" s="972"/>
      <c r="D6263" s="789"/>
      <c r="E6263" s="789"/>
      <c r="F6263" s="789"/>
    </row>
    <row r="6264" spans="1:6">
      <c r="A6264" s="970"/>
      <c r="B6264" s="974"/>
      <c r="C6264" s="972"/>
      <c r="D6264" s="789"/>
      <c r="E6264" s="789"/>
      <c r="F6264" s="789"/>
    </row>
    <row r="6265" spans="1:6">
      <c r="A6265" s="970"/>
      <c r="B6265" s="974"/>
      <c r="C6265" s="972"/>
      <c r="D6265" s="789"/>
      <c r="E6265" s="789"/>
      <c r="F6265" s="789"/>
    </row>
    <row r="6266" spans="1:6">
      <c r="A6266" s="970"/>
      <c r="B6266" s="974"/>
      <c r="C6266" s="972"/>
      <c r="D6266" s="789"/>
      <c r="E6266" s="789"/>
      <c r="F6266" s="789"/>
    </row>
    <row r="6267" spans="1:6">
      <c r="A6267" s="970"/>
      <c r="B6267" s="974"/>
      <c r="C6267" s="972"/>
      <c r="D6267" s="789"/>
      <c r="E6267" s="789"/>
      <c r="F6267" s="789"/>
    </row>
    <row r="6268" spans="1:6">
      <c r="A6268" s="970"/>
      <c r="B6268" s="974"/>
      <c r="C6268" s="972"/>
      <c r="D6268" s="789"/>
      <c r="E6268" s="789"/>
      <c r="F6268" s="789"/>
    </row>
    <row r="6269" spans="1:6">
      <c r="A6269" s="970"/>
      <c r="B6269" s="974"/>
      <c r="C6269" s="972"/>
      <c r="D6269" s="789"/>
      <c r="E6269" s="789"/>
      <c r="F6269" s="789"/>
    </row>
    <row r="6270" spans="1:6">
      <c r="A6270" s="970"/>
      <c r="B6270" s="974"/>
      <c r="C6270" s="972"/>
      <c r="D6270" s="789"/>
      <c r="E6270" s="789"/>
      <c r="F6270" s="789"/>
    </row>
    <row r="6271" spans="1:6">
      <c r="A6271" s="970"/>
      <c r="B6271" s="974"/>
      <c r="C6271" s="972"/>
      <c r="D6271" s="789"/>
      <c r="E6271" s="789"/>
      <c r="F6271" s="789"/>
    </row>
    <row r="6272" spans="1:6">
      <c r="A6272" s="970"/>
      <c r="B6272" s="974"/>
      <c r="C6272" s="972"/>
      <c r="D6272" s="789"/>
      <c r="E6272" s="789"/>
      <c r="F6272" s="789"/>
    </row>
    <row r="6273" spans="1:6">
      <c r="A6273" s="970"/>
      <c r="B6273" s="974"/>
      <c r="C6273" s="972"/>
      <c r="D6273" s="789"/>
      <c r="E6273" s="789"/>
      <c r="F6273" s="789"/>
    </row>
    <row r="6274" spans="1:6">
      <c r="A6274" s="970"/>
      <c r="B6274" s="974"/>
      <c r="C6274" s="972"/>
      <c r="D6274" s="789"/>
      <c r="E6274" s="789"/>
      <c r="F6274" s="789"/>
    </row>
    <row r="6275" spans="1:6">
      <c r="A6275" s="970"/>
      <c r="B6275" s="974"/>
      <c r="C6275" s="972"/>
      <c r="D6275" s="789"/>
      <c r="E6275" s="789"/>
      <c r="F6275" s="789"/>
    </row>
    <row r="6276" spans="1:6">
      <c r="A6276" s="970"/>
      <c r="B6276" s="974"/>
      <c r="C6276" s="972"/>
      <c r="D6276" s="789"/>
      <c r="E6276" s="789"/>
      <c r="F6276" s="789"/>
    </row>
    <row r="6277" spans="1:6">
      <c r="A6277" s="970"/>
      <c r="B6277" s="974"/>
      <c r="C6277" s="972"/>
      <c r="D6277" s="789"/>
      <c r="E6277" s="789"/>
      <c r="F6277" s="789"/>
    </row>
    <row r="6278" spans="1:6">
      <c r="A6278" s="970"/>
      <c r="B6278" s="974"/>
      <c r="C6278" s="972"/>
      <c r="D6278" s="789"/>
      <c r="E6278" s="789"/>
      <c r="F6278" s="789"/>
    </row>
    <row r="6279" spans="1:6">
      <c r="A6279" s="970"/>
      <c r="B6279" s="974"/>
      <c r="C6279" s="972"/>
      <c r="D6279" s="789"/>
      <c r="E6279" s="789"/>
      <c r="F6279" s="789"/>
    </row>
    <row r="6280" spans="1:6">
      <c r="A6280" s="970"/>
      <c r="B6280" s="974"/>
      <c r="C6280" s="972"/>
      <c r="D6280" s="789"/>
      <c r="E6280" s="789"/>
      <c r="F6280" s="789"/>
    </row>
    <row r="6281" spans="1:6">
      <c r="A6281" s="970"/>
      <c r="B6281" s="974"/>
      <c r="C6281" s="972"/>
      <c r="D6281" s="789"/>
      <c r="E6281" s="789"/>
      <c r="F6281" s="789"/>
    </row>
    <row r="6282" spans="1:6">
      <c r="A6282" s="970"/>
      <c r="B6282" s="974"/>
      <c r="C6282" s="972"/>
      <c r="D6282" s="789"/>
      <c r="E6282" s="789"/>
      <c r="F6282" s="789"/>
    </row>
    <row r="6283" spans="1:6">
      <c r="A6283" s="970"/>
      <c r="B6283" s="974"/>
      <c r="C6283" s="972"/>
      <c r="D6283" s="789"/>
      <c r="E6283" s="789"/>
      <c r="F6283" s="789"/>
    </row>
    <row r="6284" spans="1:6">
      <c r="A6284" s="970"/>
      <c r="B6284" s="974"/>
      <c r="C6284" s="972"/>
      <c r="D6284" s="789"/>
      <c r="E6284" s="789"/>
      <c r="F6284" s="789"/>
    </row>
    <row r="6285" spans="1:6">
      <c r="A6285" s="970"/>
      <c r="B6285" s="974"/>
      <c r="C6285" s="972"/>
      <c r="D6285" s="789"/>
      <c r="E6285" s="789"/>
      <c r="F6285" s="789"/>
    </row>
    <row r="6286" spans="1:6">
      <c r="A6286" s="970"/>
      <c r="B6286" s="974"/>
      <c r="C6286" s="972"/>
      <c r="D6286" s="789"/>
      <c r="E6286" s="789"/>
      <c r="F6286" s="789"/>
    </row>
    <row r="6287" spans="1:6">
      <c r="A6287" s="970"/>
      <c r="B6287" s="974"/>
      <c r="C6287" s="972"/>
      <c r="D6287" s="789"/>
      <c r="E6287" s="789"/>
      <c r="F6287" s="789"/>
    </row>
    <row r="6288" spans="1:6">
      <c r="A6288" s="970"/>
      <c r="B6288" s="974"/>
      <c r="C6288" s="972"/>
      <c r="D6288" s="789"/>
      <c r="E6288" s="789"/>
      <c r="F6288" s="789"/>
    </row>
    <row r="6289" spans="1:6">
      <c r="A6289" s="970"/>
      <c r="B6289" s="974"/>
      <c r="C6289" s="972"/>
      <c r="D6289" s="789"/>
      <c r="E6289" s="789"/>
      <c r="F6289" s="789"/>
    </row>
    <row r="6290" spans="1:6">
      <c r="A6290" s="970"/>
      <c r="B6290" s="974"/>
      <c r="C6290" s="972"/>
      <c r="D6290" s="789"/>
      <c r="E6290" s="789"/>
      <c r="F6290" s="789"/>
    </row>
    <row r="6291" spans="1:6">
      <c r="A6291" s="970"/>
      <c r="B6291" s="974"/>
      <c r="C6291" s="972"/>
      <c r="D6291" s="789"/>
      <c r="E6291" s="789"/>
      <c r="F6291" s="789"/>
    </row>
    <row r="6292" spans="1:6">
      <c r="A6292" s="970"/>
      <c r="B6292" s="974"/>
      <c r="C6292" s="972"/>
      <c r="D6292" s="789"/>
      <c r="E6292" s="789"/>
      <c r="F6292" s="789"/>
    </row>
    <row r="6293" spans="1:6">
      <c r="A6293" s="970"/>
      <c r="B6293" s="974"/>
      <c r="C6293" s="972"/>
      <c r="D6293" s="789"/>
      <c r="E6293" s="789"/>
      <c r="F6293" s="789"/>
    </row>
    <row r="6294" spans="1:6">
      <c r="A6294" s="970"/>
      <c r="B6294" s="974"/>
      <c r="C6294" s="972"/>
      <c r="D6294" s="789"/>
      <c r="E6294" s="789"/>
      <c r="F6294" s="789"/>
    </row>
    <row r="6295" spans="1:6">
      <c r="A6295" s="970"/>
      <c r="B6295" s="974"/>
      <c r="C6295" s="972"/>
      <c r="D6295" s="789"/>
      <c r="E6295" s="789"/>
      <c r="F6295" s="789"/>
    </row>
    <row r="6296" spans="1:6">
      <c r="A6296" s="970"/>
      <c r="B6296" s="974"/>
      <c r="C6296" s="972"/>
      <c r="D6296" s="789"/>
      <c r="E6296" s="789"/>
      <c r="F6296" s="789"/>
    </row>
    <row r="6297" spans="1:6">
      <c r="A6297" s="970"/>
      <c r="B6297" s="974"/>
      <c r="C6297" s="972"/>
      <c r="D6297" s="789"/>
      <c r="E6297" s="789"/>
      <c r="F6297" s="789"/>
    </row>
    <row r="6298" spans="1:6">
      <c r="A6298" s="970"/>
      <c r="B6298" s="974"/>
      <c r="C6298" s="972"/>
      <c r="D6298" s="789"/>
      <c r="E6298" s="789"/>
      <c r="F6298" s="789"/>
    </row>
    <row r="6299" spans="1:6">
      <c r="A6299" s="970"/>
      <c r="B6299" s="974"/>
      <c r="C6299" s="972"/>
      <c r="D6299" s="789"/>
      <c r="E6299" s="789"/>
      <c r="F6299" s="789"/>
    </row>
    <row r="6300" spans="1:6">
      <c r="A6300" s="970"/>
      <c r="B6300" s="974"/>
      <c r="C6300" s="972"/>
      <c r="D6300" s="789"/>
      <c r="E6300" s="789"/>
      <c r="F6300" s="789"/>
    </row>
    <row r="6301" spans="1:6">
      <c r="A6301" s="970"/>
      <c r="B6301" s="974"/>
      <c r="C6301" s="972"/>
      <c r="D6301" s="789"/>
      <c r="E6301" s="789"/>
      <c r="F6301" s="789"/>
    </row>
    <row r="6302" spans="1:6">
      <c r="A6302" s="970"/>
      <c r="B6302" s="974"/>
      <c r="C6302" s="972"/>
      <c r="D6302" s="789"/>
      <c r="E6302" s="789"/>
      <c r="F6302" s="789"/>
    </row>
    <row r="6303" spans="1:6">
      <c r="A6303" s="970"/>
      <c r="B6303" s="974"/>
      <c r="C6303" s="972"/>
      <c r="D6303" s="789"/>
      <c r="E6303" s="789"/>
      <c r="F6303" s="789"/>
    </row>
    <row r="6304" spans="1:6">
      <c r="A6304" s="970"/>
      <c r="B6304" s="974"/>
      <c r="C6304" s="972"/>
      <c r="D6304" s="789"/>
      <c r="E6304" s="789"/>
      <c r="F6304" s="789"/>
    </row>
    <row r="6305" spans="1:6">
      <c r="A6305" s="970"/>
      <c r="B6305" s="974"/>
      <c r="C6305" s="972"/>
      <c r="D6305" s="789"/>
      <c r="E6305" s="789"/>
      <c r="F6305" s="789"/>
    </row>
    <row r="6306" spans="1:6">
      <c r="A6306" s="970"/>
      <c r="B6306" s="974"/>
      <c r="C6306" s="972"/>
      <c r="D6306" s="789"/>
      <c r="E6306" s="789"/>
      <c r="F6306" s="789"/>
    </row>
    <row r="6307" spans="1:6">
      <c r="A6307" s="970"/>
      <c r="B6307" s="974"/>
      <c r="C6307" s="972"/>
      <c r="D6307" s="789"/>
      <c r="E6307" s="789"/>
      <c r="F6307" s="789"/>
    </row>
    <row r="6308" spans="1:6">
      <c r="A6308" s="970"/>
      <c r="B6308" s="974"/>
      <c r="C6308" s="972"/>
      <c r="D6308" s="789"/>
      <c r="E6308" s="789"/>
      <c r="F6308" s="789"/>
    </row>
    <row r="6309" spans="1:6">
      <c r="A6309" s="970"/>
      <c r="B6309" s="974"/>
      <c r="C6309" s="972"/>
      <c r="D6309" s="789"/>
      <c r="E6309" s="789"/>
      <c r="F6309" s="789"/>
    </row>
    <row r="6310" spans="1:6">
      <c r="A6310" s="970"/>
      <c r="B6310" s="974"/>
      <c r="C6310" s="972"/>
      <c r="D6310" s="789"/>
      <c r="E6310" s="789"/>
      <c r="F6310" s="789"/>
    </row>
    <row r="6311" spans="1:6">
      <c r="A6311" s="970"/>
      <c r="B6311" s="974"/>
      <c r="C6311" s="972"/>
      <c r="D6311" s="789"/>
      <c r="E6311" s="789"/>
      <c r="F6311" s="789"/>
    </row>
    <row r="6312" spans="1:6">
      <c r="A6312" s="970"/>
      <c r="B6312" s="974"/>
      <c r="C6312" s="972"/>
      <c r="D6312" s="789"/>
      <c r="E6312" s="789"/>
      <c r="F6312" s="789"/>
    </row>
    <row r="6313" spans="1:6">
      <c r="A6313" s="970"/>
      <c r="B6313" s="974"/>
      <c r="C6313" s="972"/>
      <c r="D6313" s="789"/>
      <c r="E6313" s="789"/>
      <c r="F6313" s="789"/>
    </row>
    <row r="6314" spans="1:6">
      <c r="A6314" s="970"/>
      <c r="B6314" s="974"/>
      <c r="C6314" s="972"/>
      <c r="D6314" s="789"/>
      <c r="E6314" s="789"/>
      <c r="F6314" s="789"/>
    </row>
    <row r="6315" spans="1:6">
      <c r="A6315" s="970"/>
      <c r="B6315" s="974"/>
      <c r="C6315" s="972"/>
      <c r="D6315" s="789"/>
      <c r="E6315" s="789"/>
      <c r="F6315" s="789"/>
    </row>
    <row r="6316" spans="1:6">
      <c r="A6316" s="970"/>
      <c r="B6316" s="974"/>
      <c r="C6316" s="972"/>
      <c r="D6316" s="789"/>
      <c r="E6316" s="789"/>
      <c r="F6316" s="789"/>
    </row>
    <row r="6317" spans="1:6">
      <c r="A6317" s="970"/>
      <c r="B6317" s="974"/>
      <c r="C6317" s="972"/>
      <c r="D6317" s="789"/>
      <c r="E6317" s="789"/>
      <c r="F6317" s="789"/>
    </row>
    <row r="6318" spans="1:6">
      <c r="A6318" s="970"/>
      <c r="B6318" s="974"/>
      <c r="C6318" s="972"/>
      <c r="D6318" s="789"/>
      <c r="E6318" s="789"/>
      <c r="F6318" s="789"/>
    </row>
    <row r="6319" spans="1:6">
      <c r="A6319" s="970"/>
      <c r="B6319" s="974"/>
      <c r="C6319" s="972"/>
      <c r="D6319" s="789"/>
      <c r="E6319" s="789"/>
      <c r="F6319" s="789"/>
    </row>
    <row r="6320" spans="1:6">
      <c r="A6320" s="970"/>
      <c r="B6320" s="974"/>
      <c r="C6320" s="972"/>
      <c r="D6320" s="789"/>
      <c r="E6320" s="789"/>
      <c r="F6320" s="789"/>
    </row>
    <row r="6321" spans="1:6">
      <c r="A6321" s="970"/>
      <c r="B6321" s="974"/>
      <c r="C6321" s="972"/>
      <c r="D6321" s="789"/>
      <c r="E6321" s="789"/>
      <c r="F6321" s="789"/>
    </row>
    <row r="6322" spans="1:6">
      <c r="A6322" s="970"/>
      <c r="B6322" s="974"/>
      <c r="C6322" s="972"/>
      <c r="D6322" s="789"/>
      <c r="E6322" s="789"/>
      <c r="F6322" s="789"/>
    </row>
    <row r="6323" spans="1:6">
      <c r="A6323" s="970"/>
      <c r="B6323" s="974"/>
      <c r="C6323" s="972"/>
      <c r="D6323" s="789"/>
      <c r="E6323" s="789"/>
      <c r="F6323" s="789"/>
    </row>
    <row r="6324" spans="1:6">
      <c r="A6324" s="970"/>
      <c r="B6324" s="974"/>
      <c r="C6324" s="972"/>
      <c r="D6324" s="789"/>
      <c r="E6324" s="789"/>
      <c r="F6324" s="789"/>
    </row>
    <row r="6325" spans="1:6">
      <c r="A6325" s="970"/>
      <c r="B6325" s="974"/>
      <c r="C6325" s="972"/>
      <c r="D6325" s="789"/>
      <c r="E6325" s="789"/>
      <c r="F6325" s="789"/>
    </row>
    <row r="6326" spans="1:6">
      <c r="A6326" s="970"/>
      <c r="B6326" s="974"/>
      <c r="C6326" s="972"/>
      <c r="D6326" s="789"/>
      <c r="E6326" s="789"/>
      <c r="F6326" s="789"/>
    </row>
    <row r="6327" spans="1:6">
      <c r="A6327" s="970"/>
      <c r="B6327" s="974"/>
      <c r="C6327" s="972"/>
      <c r="D6327" s="789"/>
      <c r="E6327" s="789"/>
      <c r="F6327" s="789"/>
    </row>
    <row r="6328" spans="1:6">
      <c r="A6328" s="970"/>
      <c r="B6328" s="974"/>
      <c r="C6328" s="972"/>
      <c r="D6328" s="789"/>
      <c r="E6328" s="789"/>
      <c r="F6328" s="789"/>
    </row>
    <row r="6329" spans="1:6">
      <c r="A6329" s="970"/>
      <c r="B6329" s="974"/>
      <c r="C6329" s="972"/>
      <c r="D6329" s="789"/>
      <c r="E6329" s="789"/>
      <c r="F6329" s="789"/>
    </row>
    <row r="6330" spans="1:6">
      <c r="A6330" s="970"/>
      <c r="B6330" s="974"/>
      <c r="C6330" s="972"/>
      <c r="D6330" s="789"/>
      <c r="E6330" s="789"/>
      <c r="F6330" s="789"/>
    </row>
    <row r="6331" spans="1:6">
      <c r="A6331" s="970"/>
      <c r="B6331" s="974"/>
      <c r="C6331" s="972"/>
      <c r="D6331" s="789"/>
      <c r="E6331" s="789"/>
      <c r="F6331" s="789"/>
    </row>
    <row r="6332" spans="1:6">
      <c r="A6332" s="970"/>
      <c r="B6332" s="974"/>
      <c r="C6332" s="972"/>
      <c r="D6332" s="789"/>
      <c r="E6332" s="789"/>
      <c r="F6332" s="789"/>
    </row>
    <row r="6333" spans="1:6">
      <c r="A6333" s="970"/>
      <c r="B6333" s="974"/>
      <c r="C6333" s="972"/>
      <c r="D6333" s="789"/>
      <c r="E6333" s="789"/>
      <c r="F6333" s="789"/>
    </row>
    <row r="6334" spans="1:6">
      <c r="A6334" s="970"/>
      <c r="B6334" s="974"/>
      <c r="C6334" s="972"/>
      <c r="D6334" s="789"/>
      <c r="E6334" s="789"/>
      <c r="F6334" s="789"/>
    </row>
    <row r="6335" spans="1:6">
      <c r="A6335" s="970"/>
      <c r="B6335" s="974"/>
      <c r="C6335" s="972"/>
      <c r="D6335" s="789"/>
      <c r="E6335" s="789"/>
      <c r="F6335" s="789"/>
    </row>
    <row r="6336" spans="1:6">
      <c r="A6336" s="970"/>
      <c r="B6336" s="974"/>
      <c r="C6336" s="972"/>
      <c r="D6336" s="789"/>
      <c r="E6336" s="789"/>
      <c r="F6336" s="789"/>
    </row>
    <row r="6337" spans="1:6">
      <c r="A6337" s="970"/>
      <c r="B6337" s="974"/>
      <c r="C6337" s="972"/>
      <c r="D6337" s="789"/>
      <c r="E6337" s="789"/>
      <c r="F6337" s="789"/>
    </row>
    <row r="6338" spans="1:6">
      <c r="A6338" s="970"/>
      <c r="B6338" s="974"/>
      <c r="C6338" s="972"/>
      <c r="D6338" s="789"/>
      <c r="E6338" s="789"/>
      <c r="F6338" s="789"/>
    </row>
    <row r="6339" spans="1:6">
      <c r="A6339" s="970"/>
      <c r="B6339" s="974"/>
      <c r="C6339" s="972"/>
      <c r="D6339" s="789"/>
      <c r="E6339" s="789"/>
      <c r="F6339" s="789"/>
    </row>
    <row r="6340" spans="1:6">
      <c r="A6340" s="970"/>
      <c r="B6340" s="974"/>
      <c r="C6340" s="972"/>
      <c r="D6340" s="789"/>
      <c r="E6340" s="789"/>
      <c r="F6340" s="789"/>
    </row>
    <row r="6341" spans="1:6">
      <c r="A6341" s="970"/>
      <c r="B6341" s="974"/>
      <c r="C6341" s="972"/>
      <c r="D6341" s="789"/>
      <c r="E6341" s="789"/>
      <c r="F6341" s="789"/>
    </row>
    <row r="6342" spans="1:6">
      <c r="A6342" s="970"/>
      <c r="B6342" s="974"/>
      <c r="C6342" s="972"/>
      <c r="D6342" s="789"/>
      <c r="E6342" s="789"/>
      <c r="F6342" s="789"/>
    </row>
    <row r="6343" spans="1:6">
      <c r="A6343" s="970"/>
      <c r="B6343" s="974"/>
      <c r="C6343" s="972"/>
      <c r="D6343" s="789"/>
      <c r="E6343" s="789"/>
      <c r="F6343" s="789"/>
    </row>
    <row r="6344" spans="1:6">
      <c r="A6344" s="970"/>
      <c r="B6344" s="974"/>
      <c r="C6344" s="972"/>
      <c r="D6344" s="789"/>
      <c r="E6344" s="789"/>
      <c r="F6344" s="789"/>
    </row>
    <row r="6345" spans="1:6">
      <c r="A6345" s="970"/>
      <c r="B6345" s="974"/>
      <c r="C6345" s="972"/>
      <c r="D6345" s="789"/>
      <c r="E6345" s="789"/>
      <c r="F6345" s="789"/>
    </row>
    <row r="6346" spans="1:6">
      <c r="A6346" s="970"/>
      <c r="B6346" s="974"/>
      <c r="C6346" s="972"/>
      <c r="D6346" s="789"/>
      <c r="E6346" s="789"/>
      <c r="F6346" s="789"/>
    </row>
    <row r="6347" spans="1:6">
      <c r="A6347" s="970"/>
      <c r="B6347" s="974"/>
      <c r="C6347" s="972"/>
      <c r="D6347" s="789"/>
      <c r="E6347" s="789"/>
      <c r="F6347" s="789"/>
    </row>
    <row r="6348" spans="1:6">
      <c r="A6348" s="970"/>
      <c r="B6348" s="974"/>
      <c r="C6348" s="972"/>
      <c r="D6348" s="789"/>
      <c r="E6348" s="789"/>
      <c r="F6348" s="789"/>
    </row>
    <row r="6349" spans="1:6">
      <c r="A6349" s="970"/>
      <c r="B6349" s="974"/>
      <c r="C6349" s="972"/>
      <c r="D6349" s="789"/>
      <c r="E6349" s="789"/>
      <c r="F6349" s="789"/>
    </row>
    <row r="6350" spans="1:6">
      <c r="A6350" s="970"/>
      <c r="B6350" s="974"/>
      <c r="C6350" s="972"/>
      <c r="D6350" s="789"/>
      <c r="E6350" s="789"/>
      <c r="F6350" s="789"/>
    </row>
    <row r="6351" spans="1:6">
      <c r="A6351" s="970"/>
      <c r="B6351" s="974"/>
      <c r="C6351" s="972"/>
      <c r="D6351" s="789"/>
      <c r="E6351" s="789"/>
      <c r="F6351" s="789"/>
    </row>
    <row r="6352" spans="1:6">
      <c r="A6352" s="970"/>
      <c r="B6352" s="974"/>
      <c r="C6352" s="972"/>
      <c r="D6352" s="789"/>
      <c r="E6352" s="789"/>
      <c r="F6352" s="789"/>
    </row>
    <row r="6353" spans="1:6">
      <c r="A6353" s="970"/>
      <c r="B6353" s="974"/>
      <c r="C6353" s="972"/>
      <c r="D6353" s="789"/>
      <c r="E6353" s="789"/>
      <c r="F6353" s="789"/>
    </row>
    <row r="6354" spans="1:6">
      <c r="A6354" s="970"/>
      <c r="B6354" s="974"/>
      <c r="C6354" s="972"/>
      <c r="D6354" s="789"/>
      <c r="E6354" s="789"/>
      <c r="F6354" s="789"/>
    </row>
    <row r="6355" spans="1:6">
      <c r="A6355" s="970"/>
      <c r="B6355" s="974"/>
      <c r="C6355" s="972"/>
      <c r="D6355" s="789"/>
      <c r="E6355" s="789"/>
      <c r="F6355" s="789"/>
    </row>
    <row r="6356" spans="1:6">
      <c r="A6356" s="970"/>
      <c r="B6356" s="974"/>
      <c r="C6356" s="972"/>
      <c r="D6356" s="789"/>
      <c r="E6356" s="789"/>
      <c r="F6356" s="789"/>
    </row>
    <row r="6357" spans="1:6">
      <c r="A6357" s="970"/>
      <c r="B6357" s="974"/>
      <c r="C6357" s="972"/>
      <c r="D6357" s="789"/>
      <c r="E6357" s="789"/>
      <c r="F6357" s="789"/>
    </row>
    <row r="6358" spans="1:6">
      <c r="A6358" s="970"/>
      <c r="B6358" s="974"/>
      <c r="C6358" s="972"/>
      <c r="D6358" s="789"/>
      <c r="E6358" s="789"/>
      <c r="F6358" s="789"/>
    </row>
    <row r="6359" spans="1:6">
      <c r="A6359" s="970"/>
      <c r="B6359" s="974"/>
      <c r="C6359" s="972"/>
      <c r="D6359" s="789"/>
      <c r="E6359" s="789"/>
      <c r="F6359" s="789"/>
    </row>
    <row r="6360" spans="1:6">
      <c r="A6360" s="970"/>
      <c r="B6360" s="974"/>
      <c r="C6360" s="972"/>
      <c r="D6360" s="789"/>
      <c r="E6360" s="789"/>
      <c r="F6360" s="789"/>
    </row>
    <row r="6361" spans="1:6">
      <c r="A6361" s="970"/>
      <c r="B6361" s="974"/>
      <c r="C6361" s="972"/>
      <c r="D6361" s="789"/>
      <c r="E6361" s="789"/>
      <c r="F6361" s="789"/>
    </row>
    <row r="6362" spans="1:6">
      <c r="A6362" s="970"/>
      <c r="B6362" s="974"/>
      <c r="C6362" s="972"/>
      <c r="D6362" s="789"/>
      <c r="E6362" s="789"/>
      <c r="F6362" s="789"/>
    </row>
    <row r="6363" spans="1:6">
      <c r="A6363" s="970"/>
      <c r="B6363" s="974"/>
      <c r="C6363" s="972"/>
      <c r="D6363" s="789"/>
      <c r="E6363" s="789"/>
      <c r="F6363" s="789"/>
    </row>
    <row r="6364" spans="1:6">
      <c r="A6364" s="970"/>
      <c r="B6364" s="974"/>
      <c r="C6364" s="972"/>
      <c r="D6364" s="789"/>
      <c r="E6364" s="789"/>
      <c r="F6364" s="789"/>
    </row>
    <row r="6365" spans="1:6">
      <c r="A6365" s="970"/>
      <c r="B6365" s="974"/>
      <c r="C6365" s="972"/>
      <c r="D6365" s="789"/>
      <c r="E6365" s="789"/>
      <c r="F6365" s="789"/>
    </row>
    <row r="6366" spans="1:6">
      <c r="A6366" s="970"/>
      <c r="B6366" s="974"/>
      <c r="C6366" s="972"/>
      <c r="D6366" s="789"/>
      <c r="E6366" s="789"/>
      <c r="F6366" s="789"/>
    </row>
    <row r="6367" spans="1:6">
      <c r="A6367" s="970"/>
      <c r="B6367" s="974"/>
      <c r="C6367" s="972"/>
      <c r="D6367" s="789"/>
      <c r="E6367" s="789"/>
      <c r="F6367" s="789"/>
    </row>
    <row r="6368" spans="1:6">
      <c r="A6368" s="970"/>
      <c r="B6368" s="974"/>
      <c r="C6368" s="972"/>
      <c r="D6368" s="789"/>
      <c r="E6368" s="789"/>
      <c r="F6368" s="789"/>
    </row>
    <row r="6369" spans="1:6">
      <c r="A6369" s="970"/>
      <c r="B6369" s="974"/>
      <c r="C6369" s="972"/>
      <c r="D6369" s="789"/>
      <c r="E6369" s="789"/>
      <c r="F6369" s="789"/>
    </row>
    <row r="6370" spans="1:6">
      <c r="A6370" s="970"/>
      <c r="B6370" s="974"/>
      <c r="C6370" s="972"/>
      <c r="D6370" s="789"/>
      <c r="E6370" s="789"/>
      <c r="F6370" s="789"/>
    </row>
    <row r="6371" spans="1:6">
      <c r="A6371" s="970"/>
      <c r="B6371" s="974"/>
      <c r="C6371" s="972"/>
      <c r="D6371" s="789"/>
      <c r="E6371" s="789"/>
      <c r="F6371" s="789"/>
    </row>
    <row r="6372" spans="1:6">
      <c r="A6372" s="970"/>
      <c r="B6372" s="974"/>
      <c r="C6372" s="972"/>
      <c r="D6372" s="789"/>
      <c r="E6372" s="789"/>
      <c r="F6372" s="789"/>
    </row>
    <row r="6373" spans="1:6">
      <c r="A6373" s="970"/>
      <c r="B6373" s="974"/>
      <c r="C6373" s="972"/>
      <c r="D6373" s="789"/>
      <c r="E6373" s="789"/>
      <c r="F6373" s="789"/>
    </row>
    <row r="6374" spans="1:6">
      <c r="A6374" s="970"/>
      <c r="B6374" s="974"/>
      <c r="C6374" s="972"/>
      <c r="D6374" s="789"/>
      <c r="E6374" s="789"/>
      <c r="F6374" s="789"/>
    </row>
    <row r="6375" spans="1:6">
      <c r="A6375" s="970"/>
      <c r="B6375" s="974"/>
      <c r="C6375" s="972"/>
      <c r="D6375" s="789"/>
      <c r="E6375" s="789"/>
      <c r="F6375" s="789"/>
    </row>
    <row r="6376" spans="1:6">
      <c r="A6376" s="970"/>
      <c r="B6376" s="974"/>
      <c r="C6376" s="972"/>
      <c r="D6376" s="789"/>
      <c r="E6376" s="789"/>
      <c r="F6376" s="789"/>
    </row>
    <row r="6377" spans="1:6">
      <c r="A6377" s="970"/>
      <c r="B6377" s="974"/>
      <c r="C6377" s="972"/>
      <c r="D6377" s="789"/>
      <c r="E6377" s="789"/>
      <c r="F6377" s="789"/>
    </row>
    <row r="6378" spans="1:6">
      <c r="A6378" s="970"/>
      <c r="B6378" s="974"/>
      <c r="C6378" s="972"/>
      <c r="D6378" s="789"/>
      <c r="E6378" s="789"/>
      <c r="F6378" s="789"/>
    </row>
    <row r="6379" spans="1:6">
      <c r="A6379" s="970"/>
      <c r="B6379" s="974"/>
      <c r="C6379" s="972"/>
      <c r="D6379" s="789"/>
      <c r="E6379" s="789"/>
      <c r="F6379" s="789"/>
    </row>
    <row r="6380" spans="1:6">
      <c r="A6380" s="970"/>
      <c r="B6380" s="974"/>
      <c r="C6380" s="972"/>
      <c r="D6380" s="789"/>
      <c r="E6380" s="789"/>
      <c r="F6380" s="789"/>
    </row>
    <row r="6381" spans="1:6">
      <c r="A6381" s="970"/>
      <c r="B6381" s="974"/>
      <c r="C6381" s="972"/>
      <c r="D6381" s="789"/>
      <c r="E6381" s="789"/>
      <c r="F6381" s="789"/>
    </row>
    <row r="6382" spans="1:6">
      <c r="A6382" s="970"/>
      <c r="B6382" s="974"/>
      <c r="C6382" s="972"/>
      <c r="D6382" s="789"/>
      <c r="E6382" s="789"/>
      <c r="F6382" s="789"/>
    </row>
    <row r="6383" spans="1:6">
      <c r="A6383" s="970"/>
      <c r="B6383" s="974"/>
      <c r="C6383" s="972"/>
      <c r="D6383" s="789"/>
      <c r="E6383" s="789"/>
      <c r="F6383" s="789"/>
    </row>
    <row r="6384" spans="1:6">
      <c r="A6384" s="970"/>
      <c r="B6384" s="974"/>
      <c r="C6384" s="972"/>
      <c r="D6384" s="789"/>
      <c r="E6384" s="789"/>
      <c r="F6384" s="789"/>
    </row>
    <row r="6385" spans="1:6">
      <c r="A6385" s="970"/>
      <c r="B6385" s="974"/>
      <c r="C6385" s="972"/>
      <c r="D6385" s="789"/>
      <c r="E6385" s="789"/>
      <c r="F6385" s="789"/>
    </row>
    <row r="6386" spans="1:6">
      <c r="A6386" s="970"/>
      <c r="B6386" s="974"/>
      <c r="C6386" s="972"/>
      <c r="D6386" s="789"/>
      <c r="E6386" s="789"/>
      <c r="F6386" s="789"/>
    </row>
    <row r="6387" spans="1:6">
      <c r="A6387" s="970"/>
      <c r="B6387" s="974"/>
      <c r="C6387" s="972"/>
      <c r="D6387" s="789"/>
      <c r="E6387" s="789"/>
      <c r="F6387" s="789"/>
    </row>
    <row r="6388" spans="1:6">
      <c r="A6388" s="970"/>
      <c r="B6388" s="974"/>
      <c r="C6388" s="972"/>
      <c r="D6388" s="789"/>
      <c r="E6388" s="789"/>
      <c r="F6388" s="789"/>
    </row>
    <row r="6389" spans="1:6">
      <c r="A6389" s="970"/>
      <c r="B6389" s="974"/>
      <c r="C6389" s="972"/>
      <c r="D6389" s="789"/>
      <c r="E6389" s="789"/>
      <c r="F6389" s="789"/>
    </row>
    <row r="6390" spans="1:6">
      <c r="A6390" s="970"/>
      <c r="B6390" s="974"/>
      <c r="C6390" s="972"/>
      <c r="D6390" s="789"/>
      <c r="E6390" s="789"/>
      <c r="F6390" s="789"/>
    </row>
    <row r="6391" spans="1:6">
      <c r="A6391" s="970"/>
      <c r="B6391" s="974"/>
      <c r="C6391" s="972"/>
      <c r="D6391" s="789"/>
      <c r="E6391" s="789"/>
      <c r="F6391" s="789"/>
    </row>
    <row r="6392" spans="1:6">
      <c r="A6392" s="970"/>
      <c r="B6392" s="974"/>
      <c r="C6392" s="972"/>
      <c r="D6392" s="789"/>
      <c r="E6392" s="789"/>
      <c r="F6392" s="789"/>
    </row>
    <row r="6393" spans="1:6">
      <c r="A6393" s="970"/>
      <c r="B6393" s="974"/>
      <c r="C6393" s="972"/>
      <c r="D6393" s="789"/>
      <c r="E6393" s="789"/>
      <c r="F6393" s="789"/>
    </row>
    <row r="6394" spans="1:6">
      <c r="A6394" s="970"/>
      <c r="B6394" s="974"/>
      <c r="C6394" s="972"/>
      <c r="D6394" s="789"/>
      <c r="E6394" s="789"/>
      <c r="F6394" s="789"/>
    </row>
    <row r="6395" spans="1:6">
      <c r="A6395" s="970"/>
      <c r="B6395" s="974"/>
      <c r="C6395" s="972"/>
      <c r="D6395" s="789"/>
      <c r="E6395" s="789"/>
      <c r="F6395" s="789"/>
    </row>
    <row r="6396" spans="1:6">
      <c r="A6396" s="970"/>
      <c r="B6396" s="974"/>
      <c r="C6396" s="972"/>
      <c r="D6396" s="789"/>
      <c r="E6396" s="789"/>
      <c r="F6396" s="789"/>
    </row>
    <row r="6397" spans="1:6">
      <c r="A6397" s="970"/>
      <c r="B6397" s="974"/>
      <c r="C6397" s="972"/>
      <c r="D6397" s="789"/>
      <c r="E6397" s="789"/>
      <c r="F6397" s="789"/>
    </row>
    <row r="6398" spans="1:6">
      <c r="A6398" s="970"/>
      <c r="B6398" s="974"/>
      <c r="C6398" s="972"/>
      <c r="D6398" s="789"/>
      <c r="E6398" s="789"/>
      <c r="F6398" s="789"/>
    </row>
    <row r="6399" spans="1:6">
      <c r="A6399" s="970"/>
      <c r="B6399" s="974"/>
      <c r="C6399" s="972"/>
      <c r="D6399" s="789"/>
      <c r="E6399" s="789"/>
      <c r="F6399" s="789"/>
    </row>
    <row r="6400" spans="1:6">
      <c r="A6400" s="970"/>
      <c r="B6400" s="974"/>
      <c r="C6400" s="972"/>
      <c r="D6400" s="789"/>
      <c r="E6400" s="789"/>
      <c r="F6400" s="789"/>
    </row>
    <row r="6401" spans="1:6">
      <c r="A6401" s="970"/>
      <c r="B6401" s="974"/>
      <c r="C6401" s="972"/>
      <c r="D6401" s="789"/>
      <c r="E6401" s="789"/>
      <c r="F6401" s="789"/>
    </row>
    <row r="6402" spans="1:6">
      <c r="A6402" s="970"/>
      <c r="B6402" s="974"/>
      <c r="C6402" s="972"/>
      <c r="D6402" s="789"/>
      <c r="E6402" s="789"/>
      <c r="F6402" s="789"/>
    </row>
    <row r="6403" spans="1:6">
      <c r="A6403" s="970"/>
      <c r="B6403" s="974"/>
      <c r="C6403" s="972"/>
      <c r="D6403" s="789"/>
      <c r="E6403" s="789"/>
      <c r="F6403" s="789"/>
    </row>
    <row r="6404" spans="1:6">
      <c r="A6404" s="970"/>
      <c r="B6404" s="974"/>
      <c r="C6404" s="972"/>
      <c r="D6404" s="789"/>
      <c r="E6404" s="789"/>
      <c r="F6404" s="789"/>
    </row>
    <row r="6405" spans="1:6">
      <c r="A6405" s="970"/>
      <c r="B6405" s="974"/>
      <c r="C6405" s="972"/>
      <c r="D6405" s="789"/>
      <c r="E6405" s="789"/>
      <c r="F6405" s="789"/>
    </row>
    <row r="6406" spans="1:6">
      <c r="A6406" s="970"/>
      <c r="B6406" s="974"/>
      <c r="C6406" s="972"/>
      <c r="D6406" s="789"/>
      <c r="E6406" s="789"/>
      <c r="F6406" s="789"/>
    </row>
    <row r="6407" spans="1:6">
      <c r="A6407" s="970"/>
      <c r="B6407" s="974"/>
      <c r="C6407" s="972"/>
      <c r="D6407" s="789"/>
      <c r="E6407" s="789"/>
      <c r="F6407" s="789"/>
    </row>
    <row r="6408" spans="1:6">
      <c r="A6408" s="970"/>
      <c r="B6408" s="974"/>
      <c r="C6408" s="972"/>
      <c r="D6408" s="789"/>
      <c r="E6408" s="789"/>
      <c r="F6408" s="789"/>
    </row>
    <row r="6409" spans="1:6">
      <c r="A6409" s="970"/>
      <c r="B6409" s="974"/>
      <c r="C6409" s="972"/>
      <c r="D6409" s="789"/>
      <c r="E6409" s="789"/>
      <c r="F6409" s="789"/>
    </row>
    <row r="6410" spans="1:6">
      <c r="A6410" s="970"/>
      <c r="B6410" s="974"/>
      <c r="C6410" s="972"/>
      <c r="D6410" s="789"/>
      <c r="E6410" s="789"/>
      <c r="F6410" s="789"/>
    </row>
    <row r="6411" spans="1:6">
      <c r="A6411" s="970"/>
      <c r="B6411" s="974"/>
      <c r="C6411" s="972"/>
      <c r="D6411" s="789"/>
      <c r="E6411" s="789"/>
      <c r="F6411" s="789"/>
    </row>
    <row r="6412" spans="1:6">
      <c r="A6412" s="970"/>
      <c r="B6412" s="974"/>
      <c r="C6412" s="972"/>
      <c r="D6412" s="789"/>
      <c r="E6412" s="789"/>
      <c r="F6412" s="789"/>
    </row>
    <row r="6413" spans="1:6">
      <c r="A6413" s="970"/>
      <c r="B6413" s="974"/>
      <c r="C6413" s="972"/>
      <c r="D6413" s="789"/>
      <c r="E6413" s="789"/>
      <c r="F6413" s="789"/>
    </row>
    <row r="6414" spans="1:6">
      <c r="A6414" s="970"/>
      <c r="B6414" s="974"/>
      <c r="C6414" s="972"/>
      <c r="D6414" s="789"/>
      <c r="E6414" s="789"/>
      <c r="F6414" s="789"/>
    </row>
    <row r="6415" spans="1:6">
      <c r="A6415" s="970"/>
      <c r="B6415" s="974"/>
      <c r="C6415" s="972"/>
      <c r="D6415" s="789"/>
      <c r="E6415" s="789"/>
      <c r="F6415" s="789"/>
    </row>
    <row r="6416" spans="1:6">
      <c r="A6416" s="970"/>
      <c r="B6416" s="974"/>
      <c r="C6416" s="972"/>
      <c r="D6416" s="789"/>
      <c r="E6416" s="789"/>
      <c r="F6416" s="789"/>
    </row>
    <row r="6417" spans="1:6">
      <c r="A6417" s="970"/>
      <c r="B6417" s="974"/>
      <c r="C6417" s="972"/>
      <c r="D6417" s="789"/>
      <c r="E6417" s="789"/>
      <c r="F6417" s="789"/>
    </row>
    <row r="6418" spans="1:6">
      <c r="A6418" s="970"/>
      <c r="B6418" s="974"/>
      <c r="C6418" s="972"/>
      <c r="D6418" s="789"/>
      <c r="E6418" s="789"/>
      <c r="F6418" s="789"/>
    </row>
    <row r="6419" spans="1:6">
      <c r="A6419" s="970"/>
      <c r="B6419" s="974"/>
      <c r="C6419" s="972"/>
      <c r="D6419" s="789"/>
      <c r="E6419" s="789"/>
      <c r="F6419" s="789"/>
    </row>
    <row r="6420" spans="1:6">
      <c r="A6420" s="970"/>
      <c r="B6420" s="974"/>
      <c r="C6420" s="972"/>
      <c r="D6420" s="789"/>
      <c r="E6420" s="789"/>
      <c r="F6420" s="789"/>
    </row>
    <row r="6421" spans="1:6">
      <c r="A6421" s="970"/>
      <c r="B6421" s="974"/>
      <c r="C6421" s="972"/>
      <c r="D6421" s="789"/>
      <c r="E6421" s="789"/>
      <c r="F6421" s="789"/>
    </row>
    <row r="6422" spans="1:6">
      <c r="A6422" s="970"/>
      <c r="B6422" s="974"/>
      <c r="C6422" s="972"/>
      <c r="D6422" s="789"/>
      <c r="E6422" s="789"/>
      <c r="F6422" s="789"/>
    </row>
    <row r="6423" spans="1:6">
      <c r="A6423" s="970"/>
      <c r="B6423" s="974"/>
      <c r="C6423" s="972"/>
      <c r="D6423" s="789"/>
      <c r="E6423" s="789"/>
      <c r="F6423" s="789"/>
    </row>
    <row r="6424" spans="1:6">
      <c r="A6424" s="970"/>
      <c r="B6424" s="974"/>
      <c r="C6424" s="972"/>
      <c r="D6424" s="789"/>
      <c r="E6424" s="789"/>
      <c r="F6424" s="789"/>
    </row>
    <row r="6425" spans="1:6">
      <c r="A6425" s="970"/>
      <c r="B6425" s="974"/>
      <c r="C6425" s="972"/>
      <c r="D6425" s="789"/>
      <c r="E6425" s="789"/>
      <c r="F6425" s="789"/>
    </row>
    <row r="6426" spans="1:6">
      <c r="A6426" s="970"/>
      <c r="B6426" s="974"/>
      <c r="C6426" s="972"/>
      <c r="D6426" s="789"/>
      <c r="E6426" s="789"/>
      <c r="F6426" s="789"/>
    </row>
    <row r="6427" spans="1:6">
      <c r="A6427" s="970"/>
      <c r="B6427" s="974"/>
      <c r="C6427" s="972"/>
      <c r="D6427" s="789"/>
      <c r="E6427" s="789"/>
      <c r="F6427" s="789"/>
    </row>
    <row r="6428" spans="1:6">
      <c r="A6428" s="970"/>
      <c r="B6428" s="974"/>
      <c r="C6428" s="972"/>
      <c r="D6428" s="789"/>
      <c r="E6428" s="789"/>
      <c r="F6428" s="789"/>
    </row>
    <row r="6429" spans="1:6">
      <c r="A6429" s="970"/>
      <c r="B6429" s="974"/>
      <c r="C6429" s="972"/>
      <c r="D6429" s="789"/>
      <c r="E6429" s="789"/>
      <c r="F6429" s="789"/>
    </row>
    <row r="6430" spans="1:6">
      <c r="A6430" s="970"/>
      <c r="B6430" s="974"/>
      <c r="C6430" s="972"/>
      <c r="D6430" s="789"/>
      <c r="E6430" s="789"/>
      <c r="F6430" s="789"/>
    </row>
    <row r="6431" spans="1:6">
      <c r="A6431" s="970"/>
      <c r="B6431" s="974"/>
      <c r="C6431" s="972"/>
      <c r="D6431" s="789"/>
      <c r="E6431" s="789"/>
      <c r="F6431" s="789"/>
    </row>
    <row r="6432" spans="1:6">
      <c r="A6432" s="970"/>
      <c r="B6432" s="974"/>
      <c r="C6432" s="972"/>
      <c r="D6432" s="789"/>
      <c r="E6432" s="789"/>
      <c r="F6432" s="789"/>
    </row>
    <row r="6433" spans="1:6">
      <c r="A6433" s="970"/>
      <c r="B6433" s="974"/>
      <c r="C6433" s="972"/>
      <c r="D6433" s="789"/>
      <c r="E6433" s="789"/>
      <c r="F6433" s="789"/>
    </row>
    <row r="6434" spans="1:6">
      <c r="A6434" s="970"/>
      <c r="B6434" s="974"/>
      <c r="C6434" s="972"/>
      <c r="D6434" s="789"/>
      <c r="E6434" s="789"/>
      <c r="F6434" s="789"/>
    </row>
    <row r="6435" spans="1:6">
      <c r="A6435" s="970"/>
      <c r="B6435" s="974"/>
      <c r="C6435" s="972"/>
      <c r="D6435" s="789"/>
      <c r="E6435" s="789"/>
      <c r="F6435" s="789"/>
    </row>
    <row r="6436" spans="1:6">
      <c r="A6436" s="970"/>
      <c r="B6436" s="974"/>
      <c r="C6436" s="972"/>
      <c r="D6436" s="789"/>
      <c r="E6436" s="789"/>
      <c r="F6436" s="789"/>
    </row>
    <row r="6437" spans="1:6">
      <c r="A6437" s="970"/>
      <c r="B6437" s="974"/>
      <c r="C6437" s="972"/>
      <c r="D6437" s="789"/>
      <c r="E6437" s="789"/>
      <c r="F6437" s="789"/>
    </row>
    <row r="6438" spans="1:6">
      <c r="A6438" s="970"/>
      <c r="B6438" s="974"/>
      <c r="C6438" s="972"/>
      <c r="D6438" s="789"/>
      <c r="E6438" s="789"/>
      <c r="F6438" s="789"/>
    </row>
    <row r="6439" spans="1:6">
      <c r="A6439" s="970"/>
      <c r="B6439" s="974"/>
      <c r="C6439" s="972"/>
      <c r="D6439" s="789"/>
      <c r="E6439" s="789"/>
      <c r="F6439" s="789"/>
    </row>
    <row r="6440" spans="1:6">
      <c r="A6440" s="970"/>
      <c r="B6440" s="974"/>
      <c r="C6440" s="972"/>
      <c r="D6440" s="789"/>
      <c r="E6440" s="789"/>
      <c r="F6440" s="789"/>
    </row>
    <row r="6441" spans="1:6">
      <c r="A6441" s="970"/>
      <c r="B6441" s="974"/>
      <c r="C6441" s="972"/>
      <c r="D6441" s="789"/>
      <c r="E6441" s="789"/>
      <c r="F6441" s="789"/>
    </row>
    <row r="6442" spans="1:6">
      <c r="A6442" s="970"/>
      <c r="B6442" s="974"/>
      <c r="C6442" s="972"/>
      <c r="D6442" s="789"/>
      <c r="E6442" s="789"/>
      <c r="F6442" s="789"/>
    </row>
    <row r="6443" spans="1:6">
      <c r="A6443" s="970"/>
      <c r="B6443" s="974"/>
      <c r="C6443" s="972"/>
      <c r="D6443" s="789"/>
      <c r="E6443" s="789"/>
      <c r="F6443" s="789"/>
    </row>
    <row r="6444" spans="1:6">
      <c r="A6444" s="970"/>
      <c r="B6444" s="974"/>
      <c r="C6444" s="972"/>
      <c r="D6444" s="789"/>
      <c r="E6444" s="789"/>
      <c r="F6444" s="789"/>
    </row>
    <row r="6445" spans="1:6">
      <c r="A6445" s="970"/>
      <c r="B6445" s="974"/>
      <c r="C6445" s="972"/>
      <c r="D6445" s="789"/>
      <c r="E6445" s="789"/>
      <c r="F6445" s="789"/>
    </row>
    <row r="6446" spans="1:6">
      <c r="A6446" s="970"/>
      <c r="B6446" s="974"/>
      <c r="C6446" s="972"/>
      <c r="D6446" s="789"/>
      <c r="E6446" s="789"/>
      <c r="F6446" s="789"/>
    </row>
    <row r="6447" spans="1:6">
      <c r="A6447" s="970"/>
      <c r="B6447" s="974"/>
      <c r="C6447" s="972"/>
      <c r="D6447" s="789"/>
      <c r="E6447" s="789"/>
      <c r="F6447" s="789"/>
    </row>
    <row r="6448" spans="1:6">
      <c r="A6448" s="970"/>
      <c r="B6448" s="974"/>
      <c r="C6448" s="972"/>
      <c r="D6448" s="789"/>
      <c r="E6448" s="789"/>
      <c r="F6448" s="789"/>
    </row>
    <row r="6449" spans="1:6">
      <c r="A6449" s="970"/>
      <c r="B6449" s="974"/>
      <c r="C6449" s="972"/>
      <c r="D6449" s="789"/>
      <c r="E6449" s="789"/>
      <c r="F6449" s="789"/>
    </row>
    <row r="6450" spans="1:6">
      <c r="A6450" s="970"/>
      <c r="B6450" s="974"/>
      <c r="C6450" s="972"/>
      <c r="D6450" s="789"/>
      <c r="E6450" s="789"/>
      <c r="F6450" s="789"/>
    </row>
    <row r="6451" spans="1:6">
      <c r="A6451" s="970"/>
      <c r="B6451" s="974"/>
      <c r="C6451" s="972"/>
      <c r="D6451" s="789"/>
      <c r="E6451" s="789"/>
      <c r="F6451" s="789"/>
    </row>
    <row r="6452" spans="1:6">
      <c r="A6452" s="970"/>
      <c r="B6452" s="974"/>
      <c r="C6452" s="972"/>
      <c r="D6452" s="789"/>
      <c r="E6452" s="789"/>
      <c r="F6452" s="789"/>
    </row>
    <row r="6453" spans="1:6">
      <c r="A6453" s="970"/>
      <c r="B6453" s="974"/>
      <c r="C6453" s="972"/>
      <c r="D6453" s="789"/>
      <c r="E6453" s="789"/>
      <c r="F6453" s="789"/>
    </row>
    <row r="6454" spans="1:6">
      <c r="A6454" s="970"/>
      <c r="B6454" s="974"/>
      <c r="C6454" s="972"/>
      <c r="D6454" s="789"/>
      <c r="E6454" s="789"/>
      <c r="F6454" s="789"/>
    </row>
    <row r="6455" spans="1:6">
      <c r="A6455" s="970"/>
      <c r="B6455" s="974"/>
      <c r="C6455" s="972"/>
      <c r="D6455" s="789"/>
      <c r="E6455" s="789"/>
      <c r="F6455" s="789"/>
    </row>
    <row r="6456" spans="1:6">
      <c r="A6456" s="970"/>
      <c r="B6456" s="974"/>
      <c r="C6456" s="972"/>
      <c r="D6456" s="789"/>
      <c r="E6456" s="789"/>
      <c r="F6456" s="789"/>
    </row>
    <row r="6457" spans="1:6">
      <c r="A6457" s="970"/>
      <c r="B6457" s="974"/>
      <c r="C6457" s="972"/>
      <c r="D6457" s="789"/>
      <c r="E6457" s="789"/>
      <c r="F6457" s="789"/>
    </row>
    <row r="6458" spans="1:6">
      <c r="A6458" s="970"/>
      <c r="B6458" s="974"/>
      <c r="C6458" s="972"/>
      <c r="D6458" s="789"/>
      <c r="E6458" s="789"/>
      <c r="F6458" s="789"/>
    </row>
    <row r="6459" spans="1:6">
      <c r="A6459" s="970"/>
      <c r="B6459" s="974"/>
      <c r="C6459" s="972"/>
      <c r="D6459" s="789"/>
      <c r="E6459" s="789"/>
      <c r="F6459" s="789"/>
    </row>
    <row r="6460" spans="1:6">
      <c r="A6460" s="970"/>
      <c r="B6460" s="974"/>
      <c r="C6460" s="972"/>
      <c r="D6460" s="789"/>
      <c r="E6460" s="789"/>
      <c r="F6460" s="789"/>
    </row>
    <row r="6461" spans="1:6">
      <c r="A6461" s="970"/>
      <c r="B6461" s="974"/>
      <c r="C6461" s="972"/>
      <c r="D6461" s="789"/>
      <c r="E6461" s="789"/>
      <c r="F6461" s="789"/>
    </row>
    <row r="6462" spans="1:6">
      <c r="A6462" s="970"/>
      <c r="B6462" s="974"/>
      <c r="C6462" s="972"/>
      <c r="D6462" s="789"/>
      <c r="E6462" s="789"/>
      <c r="F6462" s="789"/>
    </row>
    <row r="6463" spans="1:6">
      <c r="A6463" s="970"/>
      <c r="B6463" s="974"/>
      <c r="C6463" s="972"/>
      <c r="D6463" s="789"/>
      <c r="E6463" s="789"/>
      <c r="F6463" s="789"/>
    </row>
    <row r="6464" spans="1:6">
      <c r="A6464" s="970"/>
      <c r="B6464" s="974"/>
      <c r="C6464" s="972"/>
      <c r="D6464" s="789"/>
      <c r="E6464" s="789"/>
      <c r="F6464" s="789"/>
    </row>
    <row r="6465" spans="1:6">
      <c r="A6465" s="970"/>
      <c r="B6465" s="974"/>
      <c r="C6465" s="972"/>
      <c r="D6465" s="789"/>
      <c r="E6465" s="789"/>
      <c r="F6465" s="789"/>
    </row>
    <row r="6466" spans="1:6">
      <c r="A6466" s="970"/>
      <c r="B6466" s="974"/>
      <c r="C6466" s="972"/>
      <c r="D6466" s="789"/>
      <c r="E6466" s="789"/>
      <c r="F6466" s="789"/>
    </row>
    <row r="6467" spans="1:6">
      <c r="A6467" s="970"/>
      <c r="B6467" s="974"/>
      <c r="C6467" s="972"/>
      <c r="D6467" s="789"/>
      <c r="E6467" s="789"/>
      <c r="F6467" s="789"/>
    </row>
    <row r="6468" spans="1:6">
      <c r="A6468" s="970"/>
      <c r="B6468" s="974"/>
      <c r="C6468" s="972"/>
      <c r="D6468" s="789"/>
      <c r="E6468" s="789"/>
      <c r="F6468" s="789"/>
    </row>
    <row r="6469" spans="1:6">
      <c r="A6469" s="970"/>
      <c r="B6469" s="974"/>
      <c r="C6469" s="972"/>
      <c r="D6469" s="789"/>
      <c r="E6469" s="789"/>
      <c r="F6469" s="789"/>
    </row>
    <row r="6470" spans="1:6">
      <c r="A6470" s="970"/>
      <c r="B6470" s="974"/>
      <c r="C6470" s="972"/>
      <c r="D6470" s="789"/>
      <c r="E6470" s="789"/>
      <c r="F6470" s="789"/>
    </row>
    <row r="6471" spans="1:6">
      <c r="A6471" s="970"/>
      <c r="B6471" s="974"/>
      <c r="C6471" s="972"/>
      <c r="D6471" s="789"/>
      <c r="E6471" s="789"/>
      <c r="F6471" s="789"/>
    </row>
    <row r="6472" spans="1:6">
      <c r="A6472" s="970"/>
      <c r="B6472" s="974"/>
      <c r="C6472" s="972"/>
      <c r="D6472" s="789"/>
      <c r="E6472" s="789"/>
      <c r="F6472" s="789"/>
    </row>
    <row r="6473" spans="1:6">
      <c r="A6473" s="970"/>
      <c r="B6473" s="974"/>
      <c r="C6473" s="972"/>
      <c r="D6473" s="789"/>
      <c r="E6473" s="789"/>
      <c r="F6473" s="789"/>
    </row>
    <row r="6474" spans="1:6">
      <c r="A6474" s="970"/>
      <c r="B6474" s="974"/>
      <c r="C6474" s="972"/>
      <c r="D6474" s="789"/>
      <c r="E6474" s="789"/>
      <c r="F6474" s="789"/>
    </row>
    <row r="6475" spans="1:6">
      <c r="A6475" s="970"/>
      <c r="B6475" s="974"/>
      <c r="C6475" s="972"/>
      <c r="D6475" s="789"/>
      <c r="E6475" s="789"/>
      <c r="F6475" s="789"/>
    </row>
    <row r="6476" spans="1:6">
      <c r="A6476" s="970"/>
      <c r="B6476" s="974"/>
      <c r="C6476" s="972"/>
      <c r="D6476" s="789"/>
      <c r="E6476" s="789"/>
      <c r="F6476" s="789"/>
    </row>
    <row r="6477" spans="1:6">
      <c r="A6477" s="970"/>
      <c r="B6477" s="974"/>
      <c r="C6477" s="972"/>
      <c r="D6477" s="789"/>
      <c r="E6477" s="789"/>
      <c r="F6477" s="789"/>
    </row>
    <row r="6478" spans="1:6">
      <c r="A6478" s="970"/>
      <c r="B6478" s="974"/>
      <c r="C6478" s="972"/>
      <c r="D6478" s="789"/>
      <c r="E6478" s="789"/>
      <c r="F6478" s="789"/>
    </row>
    <row r="6479" spans="1:6">
      <c r="A6479" s="970"/>
      <c r="B6479" s="974"/>
      <c r="C6479" s="972"/>
      <c r="D6479" s="789"/>
      <c r="E6479" s="789"/>
      <c r="F6479" s="789"/>
    </row>
    <row r="6480" spans="1:6">
      <c r="A6480" s="970"/>
      <c r="B6480" s="974"/>
      <c r="C6480" s="972"/>
      <c r="D6480" s="789"/>
      <c r="E6480" s="789"/>
      <c r="F6480" s="789"/>
    </row>
    <row r="6481" spans="1:6">
      <c r="A6481" s="970"/>
      <c r="B6481" s="974"/>
      <c r="C6481" s="972"/>
      <c r="D6481" s="789"/>
      <c r="E6481" s="789"/>
      <c r="F6481" s="789"/>
    </row>
    <row r="6482" spans="1:6">
      <c r="A6482" s="970"/>
      <c r="B6482" s="974"/>
      <c r="C6482" s="972"/>
      <c r="D6482" s="789"/>
      <c r="E6482" s="789"/>
      <c r="F6482" s="789"/>
    </row>
    <row r="6483" spans="1:6">
      <c r="A6483" s="970"/>
      <c r="B6483" s="974"/>
      <c r="C6483" s="972"/>
      <c r="D6483" s="789"/>
      <c r="E6483" s="789"/>
      <c r="F6483" s="789"/>
    </row>
    <row r="6484" spans="1:6">
      <c r="A6484" s="970"/>
      <c r="B6484" s="974"/>
      <c r="C6484" s="972"/>
      <c r="D6484" s="789"/>
      <c r="E6484" s="789"/>
      <c r="F6484" s="789"/>
    </row>
    <row r="6485" spans="1:6">
      <c r="A6485" s="970"/>
      <c r="B6485" s="974"/>
      <c r="C6485" s="972"/>
      <c r="D6485" s="789"/>
      <c r="E6485" s="789"/>
      <c r="F6485" s="789"/>
    </row>
    <row r="6486" spans="1:6">
      <c r="A6486" s="970"/>
      <c r="B6486" s="974"/>
      <c r="C6486" s="972"/>
      <c r="D6486" s="789"/>
      <c r="E6486" s="789"/>
      <c r="F6486" s="789"/>
    </row>
    <row r="6487" spans="1:6">
      <c r="A6487" s="970"/>
      <c r="B6487" s="974"/>
      <c r="C6487" s="972"/>
      <c r="D6487" s="789"/>
      <c r="E6487" s="789"/>
      <c r="F6487" s="789"/>
    </row>
    <row r="6488" spans="1:6">
      <c r="A6488" s="970"/>
      <c r="B6488" s="974"/>
      <c r="C6488" s="972"/>
      <c r="D6488" s="789"/>
      <c r="E6488" s="789"/>
      <c r="F6488" s="789"/>
    </row>
    <row r="6489" spans="1:6">
      <c r="A6489" s="970"/>
      <c r="B6489" s="974"/>
      <c r="C6489" s="972"/>
      <c r="D6489" s="789"/>
      <c r="E6489" s="789"/>
      <c r="F6489" s="789"/>
    </row>
    <row r="6490" spans="1:6">
      <c r="A6490" s="970"/>
      <c r="B6490" s="974"/>
      <c r="C6490" s="972"/>
      <c r="D6490" s="789"/>
      <c r="E6490" s="789"/>
      <c r="F6490" s="789"/>
    </row>
    <row r="6491" spans="1:6">
      <c r="A6491" s="970"/>
      <c r="B6491" s="974"/>
      <c r="C6491" s="972"/>
      <c r="D6491" s="789"/>
      <c r="E6491" s="789"/>
      <c r="F6491" s="789"/>
    </row>
    <row r="6492" spans="1:6">
      <c r="A6492" s="970"/>
      <c r="B6492" s="974"/>
      <c r="C6492" s="972"/>
      <c r="D6492" s="789"/>
      <c r="E6492" s="789"/>
      <c r="F6492" s="789"/>
    </row>
    <row r="6493" spans="1:6">
      <c r="A6493" s="970"/>
      <c r="B6493" s="974"/>
      <c r="C6493" s="972"/>
      <c r="D6493" s="789"/>
      <c r="E6493" s="789"/>
      <c r="F6493" s="789"/>
    </row>
    <row r="6494" spans="1:6">
      <c r="A6494" s="970"/>
      <c r="B6494" s="974"/>
      <c r="C6494" s="972"/>
      <c r="D6494" s="789"/>
      <c r="E6494" s="789"/>
      <c r="F6494" s="789"/>
    </row>
    <row r="6495" spans="1:6">
      <c r="A6495" s="970"/>
      <c r="B6495" s="974"/>
      <c r="C6495" s="972"/>
      <c r="D6495" s="789"/>
      <c r="E6495" s="789"/>
      <c r="F6495" s="789"/>
    </row>
    <row r="6496" spans="1:6">
      <c r="A6496" s="970"/>
      <c r="B6496" s="974"/>
      <c r="C6496" s="972"/>
      <c r="D6496" s="789"/>
      <c r="E6496" s="789"/>
      <c r="F6496" s="789"/>
    </row>
    <row r="6497" spans="1:6">
      <c r="A6497" s="970"/>
      <c r="B6497" s="974"/>
      <c r="C6497" s="972"/>
      <c r="D6497" s="789"/>
      <c r="E6497" s="789"/>
      <c r="F6497" s="789"/>
    </row>
    <row r="6498" spans="1:6">
      <c r="A6498" s="970"/>
      <c r="B6498" s="974"/>
      <c r="C6498" s="972"/>
      <c r="D6498" s="789"/>
      <c r="E6498" s="789"/>
      <c r="F6498" s="789"/>
    </row>
    <row r="6499" spans="1:6">
      <c r="A6499" s="970"/>
      <c r="B6499" s="974"/>
      <c r="C6499" s="972"/>
      <c r="D6499" s="789"/>
      <c r="E6499" s="789"/>
      <c r="F6499" s="789"/>
    </row>
    <row r="6500" spans="1:6">
      <c r="A6500" s="970"/>
      <c r="B6500" s="974"/>
      <c r="C6500" s="972"/>
      <c r="D6500" s="789"/>
      <c r="E6500" s="789"/>
      <c r="F6500" s="789"/>
    </row>
    <row r="6501" spans="1:6">
      <c r="A6501" s="970"/>
      <c r="B6501" s="974"/>
      <c r="C6501" s="972"/>
      <c r="D6501" s="789"/>
      <c r="E6501" s="789"/>
      <c r="F6501" s="789"/>
    </row>
    <row r="6502" spans="1:6">
      <c r="A6502" s="970"/>
      <c r="B6502" s="974"/>
      <c r="C6502" s="972"/>
      <c r="D6502" s="789"/>
      <c r="E6502" s="789"/>
      <c r="F6502" s="789"/>
    </row>
    <row r="6503" spans="1:6">
      <c r="A6503" s="970"/>
      <c r="B6503" s="974"/>
      <c r="C6503" s="972"/>
      <c r="D6503" s="789"/>
      <c r="E6503" s="789"/>
      <c r="F6503" s="789"/>
    </row>
    <row r="6504" spans="1:6">
      <c r="A6504" s="970"/>
      <c r="B6504" s="974"/>
      <c r="C6504" s="972"/>
      <c r="D6504" s="789"/>
      <c r="E6504" s="789"/>
      <c r="F6504" s="789"/>
    </row>
    <row r="6505" spans="1:6">
      <c r="A6505" s="970"/>
      <c r="B6505" s="974"/>
      <c r="C6505" s="972"/>
      <c r="D6505" s="789"/>
      <c r="E6505" s="789"/>
      <c r="F6505" s="789"/>
    </row>
    <row r="6506" spans="1:6">
      <c r="A6506" s="970"/>
      <c r="B6506" s="974"/>
      <c r="C6506" s="972"/>
      <c r="D6506" s="789"/>
      <c r="E6506" s="789"/>
      <c r="F6506" s="789"/>
    </row>
    <row r="6507" spans="1:6">
      <c r="A6507" s="970"/>
      <c r="B6507" s="974"/>
      <c r="C6507" s="972"/>
      <c r="D6507" s="789"/>
      <c r="E6507" s="789"/>
      <c r="F6507" s="789"/>
    </row>
    <row r="6508" spans="1:6">
      <c r="A6508" s="970"/>
      <c r="B6508" s="974"/>
      <c r="C6508" s="972"/>
      <c r="D6508" s="789"/>
      <c r="E6508" s="789"/>
      <c r="F6508" s="789"/>
    </row>
    <row r="6509" spans="1:6">
      <c r="A6509" s="970"/>
      <c r="B6509" s="974"/>
      <c r="C6509" s="972"/>
      <c r="D6509" s="789"/>
      <c r="E6509" s="789"/>
      <c r="F6509" s="789"/>
    </row>
    <row r="6510" spans="1:6">
      <c r="A6510" s="970"/>
      <c r="B6510" s="974"/>
      <c r="C6510" s="972"/>
      <c r="D6510" s="789"/>
      <c r="E6510" s="789"/>
      <c r="F6510" s="789"/>
    </row>
    <row r="6511" spans="1:6">
      <c r="A6511" s="970"/>
      <c r="B6511" s="974"/>
      <c r="C6511" s="972"/>
      <c r="D6511" s="789"/>
      <c r="E6511" s="789"/>
      <c r="F6511" s="789"/>
    </row>
    <row r="6512" spans="1:6">
      <c r="A6512" s="970"/>
      <c r="B6512" s="974"/>
      <c r="C6512" s="972"/>
      <c r="D6512" s="789"/>
      <c r="E6512" s="789"/>
      <c r="F6512" s="789"/>
    </row>
    <row r="6513" spans="1:6">
      <c r="A6513" s="970"/>
      <c r="B6513" s="974"/>
      <c r="C6513" s="972"/>
      <c r="D6513" s="789"/>
      <c r="E6513" s="789"/>
      <c r="F6513" s="789"/>
    </row>
    <row r="6514" spans="1:6">
      <c r="A6514" s="970"/>
      <c r="B6514" s="974"/>
      <c r="C6514" s="972"/>
      <c r="D6514" s="789"/>
      <c r="E6514" s="789"/>
      <c r="F6514" s="789"/>
    </row>
    <row r="6515" spans="1:6">
      <c r="A6515" s="970"/>
      <c r="B6515" s="974"/>
      <c r="C6515" s="972"/>
      <c r="D6515" s="789"/>
      <c r="E6515" s="789"/>
      <c r="F6515" s="789"/>
    </row>
    <row r="6516" spans="1:6">
      <c r="A6516" s="970"/>
      <c r="B6516" s="974"/>
      <c r="C6516" s="972"/>
      <c r="D6516" s="789"/>
      <c r="E6516" s="789"/>
      <c r="F6516" s="789"/>
    </row>
    <row r="6517" spans="1:6">
      <c r="A6517" s="970"/>
      <c r="B6517" s="974"/>
      <c r="C6517" s="972"/>
      <c r="D6517" s="789"/>
      <c r="E6517" s="789"/>
      <c r="F6517" s="789"/>
    </row>
    <row r="6518" spans="1:6">
      <c r="A6518" s="970"/>
      <c r="B6518" s="974"/>
      <c r="C6518" s="972"/>
      <c r="D6518" s="789"/>
      <c r="E6518" s="789"/>
      <c r="F6518" s="789"/>
    </row>
    <row r="6519" spans="1:6">
      <c r="A6519" s="970"/>
      <c r="B6519" s="974"/>
      <c r="C6519" s="972"/>
      <c r="D6519" s="789"/>
      <c r="E6519" s="789"/>
      <c r="F6519" s="789"/>
    </row>
    <row r="6520" spans="1:6">
      <c r="A6520" s="970"/>
      <c r="B6520" s="974"/>
      <c r="C6520" s="972"/>
      <c r="D6520" s="789"/>
      <c r="E6520" s="789"/>
      <c r="F6520" s="789"/>
    </row>
    <row r="6521" spans="1:6">
      <c r="A6521" s="970"/>
      <c r="B6521" s="974"/>
      <c r="C6521" s="972"/>
      <c r="D6521" s="789"/>
      <c r="E6521" s="789"/>
      <c r="F6521" s="789"/>
    </row>
    <row r="6522" spans="1:6">
      <c r="A6522" s="970"/>
      <c r="B6522" s="974"/>
      <c r="C6522" s="972"/>
      <c r="D6522" s="789"/>
      <c r="E6522" s="789"/>
      <c r="F6522" s="789"/>
    </row>
    <row r="6523" spans="1:6">
      <c r="A6523" s="970"/>
      <c r="B6523" s="974"/>
      <c r="C6523" s="972"/>
      <c r="D6523" s="789"/>
      <c r="E6523" s="789"/>
      <c r="F6523" s="789"/>
    </row>
    <row r="6524" spans="1:6">
      <c r="A6524" s="970"/>
      <c r="B6524" s="974"/>
      <c r="C6524" s="972"/>
      <c r="D6524" s="789"/>
      <c r="E6524" s="789"/>
      <c r="F6524" s="789"/>
    </row>
    <row r="6525" spans="1:6">
      <c r="A6525" s="970"/>
      <c r="B6525" s="974"/>
      <c r="C6525" s="972"/>
      <c r="D6525" s="789"/>
      <c r="E6525" s="789"/>
      <c r="F6525" s="789"/>
    </row>
    <row r="6526" spans="1:6">
      <c r="A6526" s="970"/>
      <c r="B6526" s="974"/>
      <c r="C6526" s="972"/>
      <c r="D6526" s="789"/>
      <c r="E6526" s="789"/>
      <c r="F6526" s="789"/>
    </row>
    <row r="6527" spans="1:6">
      <c r="A6527" s="970"/>
      <c r="B6527" s="974"/>
      <c r="C6527" s="972"/>
      <c r="D6527" s="789"/>
      <c r="E6527" s="789"/>
      <c r="F6527" s="789"/>
    </row>
    <row r="6528" spans="1:6">
      <c r="A6528" s="970"/>
      <c r="B6528" s="974"/>
      <c r="C6528" s="972"/>
      <c r="D6528" s="789"/>
      <c r="E6528" s="789"/>
      <c r="F6528" s="789"/>
    </row>
    <row r="6529" spans="1:6">
      <c r="A6529" s="970"/>
      <c r="B6529" s="974"/>
      <c r="C6529" s="972"/>
      <c r="D6529" s="789"/>
      <c r="E6529" s="789"/>
      <c r="F6529" s="789"/>
    </row>
    <row r="6530" spans="1:6">
      <c r="A6530" s="970"/>
      <c r="B6530" s="974"/>
      <c r="C6530" s="972"/>
      <c r="D6530" s="789"/>
      <c r="E6530" s="789"/>
      <c r="F6530" s="789"/>
    </row>
    <row r="6531" spans="1:6">
      <c r="A6531" s="970"/>
      <c r="B6531" s="974"/>
      <c r="C6531" s="972"/>
      <c r="D6531" s="789"/>
      <c r="E6531" s="789"/>
      <c r="F6531" s="789"/>
    </row>
    <row r="6532" spans="1:6">
      <c r="A6532" s="970"/>
      <c r="B6532" s="974"/>
      <c r="C6532" s="972"/>
      <c r="D6532" s="789"/>
      <c r="E6532" s="789"/>
      <c r="F6532" s="789"/>
    </row>
    <row r="6533" spans="1:6">
      <c r="A6533" s="970"/>
      <c r="B6533" s="974"/>
      <c r="C6533" s="972"/>
      <c r="D6533" s="789"/>
      <c r="E6533" s="789"/>
      <c r="F6533" s="789"/>
    </row>
    <row r="6534" spans="1:6">
      <c r="A6534" s="970"/>
      <c r="B6534" s="974"/>
      <c r="C6534" s="972"/>
      <c r="D6534" s="789"/>
      <c r="E6534" s="789"/>
      <c r="F6534" s="789"/>
    </row>
    <row r="6535" spans="1:6">
      <c r="A6535" s="970"/>
      <c r="B6535" s="974"/>
      <c r="C6535" s="972"/>
      <c r="D6535" s="789"/>
      <c r="E6535" s="789"/>
      <c r="F6535" s="789"/>
    </row>
    <row r="6536" spans="1:6">
      <c r="A6536" s="970"/>
      <c r="B6536" s="974"/>
      <c r="C6536" s="972"/>
      <c r="D6536" s="789"/>
      <c r="E6536" s="789"/>
      <c r="F6536" s="789"/>
    </row>
    <row r="6537" spans="1:6">
      <c r="A6537" s="970"/>
      <c r="B6537" s="974"/>
      <c r="C6537" s="972"/>
      <c r="D6537" s="789"/>
      <c r="E6537" s="789"/>
      <c r="F6537" s="789"/>
    </row>
    <row r="6538" spans="1:6">
      <c r="A6538" s="970"/>
      <c r="B6538" s="974"/>
      <c r="C6538" s="972"/>
      <c r="D6538" s="789"/>
      <c r="E6538" s="789"/>
      <c r="F6538" s="789"/>
    </row>
    <row r="6539" spans="1:6">
      <c r="A6539" s="970"/>
      <c r="B6539" s="974"/>
      <c r="C6539" s="972"/>
      <c r="D6539" s="789"/>
      <c r="E6539" s="789"/>
      <c r="F6539" s="789"/>
    </row>
    <row r="6540" spans="1:6">
      <c r="A6540" s="970"/>
      <c r="B6540" s="974"/>
      <c r="C6540" s="972"/>
      <c r="D6540" s="789"/>
      <c r="E6540" s="789"/>
      <c r="F6540" s="789"/>
    </row>
    <row r="6541" spans="1:6">
      <c r="A6541" s="970"/>
      <c r="B6541" s="974"/>
      <c r="C6541" s="972"/>
      <c r="D6541" s="789"/>
      <c r="E6541" s="789"/>
      <c r="F6541" s="789"/>
    </row>
    <row r="6542" spans="1:6">
      <c r="A6542" s="970"/>
      <c r="B6542" s="974"/>
      <c r="C6542" s="972"/>
      <c r="D6542" s="789"/>
      <c r="E6542" s="789"/>
      <c r="F6542" s="789"/>
    </row>
    <row r="6543" spans="1:6">
      <c r="A6543" s="970"/>
      <c r="B6543" s="974"/>
      <c r="C6543" s="972"/>
      <c r="D6543" s="789"/>
      <c r="E6543" s="789"/>
      <c r="F6543" s="789"/>
    </row>
    <row r="6544" spans="1:6">
      <c r="A6544" s="970"/>
      <c r="B6544" s="974"/>
      <c r="C6544" s="972"/>
      <c r="D6544" s="789"/>
      <c r="E6544" s="789"/>
      <c r="F6544" s="789"/>
    </row>
    <row r="6545" spans="1:6">
      <c r="A6545" s="970"/>
      <c r="B6545" s="974"/>
      <c r="C6545" s="972"/>
      <c r="D6545" s="789"/>
      <c r="E6545" s="789"/>
      <c r="F6545" s="789"/>
    </row>
    <row r="6546" spans="1:6">
      <c r="A6546" s="970"/>
      <c r="B6546" s="974"/>
      <c r="C6546" s="972"/>
      <c r="D6546" s="789"/>
      <c r="E6546" s="789"/>
      <c r="F6546" s="789"/>
    </row>
    <row r="6547" spans="1:6">
      <c r="A6547" s="970"/>
      <c r="B6547" s="974"/>
      <c r="C6547" s="972"/>
      <c r="D6547" s="789"/>
      <c r="E6547" s="789"/>
      <c r="F6547" s="789"/>
    </row>
    <row r="6548" spans="1:6">
      <c r="A6548" s="970"/>
      <c r="B6548" s="974"/>
      <c r="C6548" s="972"/>
      <c r="D6548" s="789"/>
      <c r="E6548" s="789"/>
      <c r="F6548" s="789"/>
    </row>
    <row r="6549" spans="1:6">
      <c r="A6549" s="970"/>
      <c r="B6549" s="974"/>
      <c r="C6549" s="972"/>
      <c r="D6549" s="789"/>
      <c r="E6549" s="789"/>
      <c r="F6549" s="789"/>
    </row>
    <row r="6550" spans="1:6">
      <c r="A6550" s="970"/>
      <c r="B6550" s="974"/>
      <c r="C6550" s="972"/>
      <c r="D6550" s="789"/>
      <c r="E6550" s="789"/>
      <c r="F6550" s="789"/>
    </row>
    <row r="6551" spans="1:6">
      <c r="A6551" s="970"/>
      <c r="B6551" s="974"/>
      <c r="C6551" s="972"/>
      <c r="D6551" s="789"/>
      <c r="E6551" s="789"/>
      <c r="F6551" s="789"/>
    </row>
    <row r="6552" spans="1:6">
      <c r="A6552" s="970"/>
      <c r="B6552" s="974"/>
      <c r="C6552" s="972"/>
      <c r="D6552" s="789"/>
      <c r="E6552" s="789"/>
      <c r="F6552" s="789"/>
    </row>
    <row r="6553" spans="1:6">
      <c r="A6553" s="970"/>
      <c r="B6553" s="974"/>
      <c r="C6553" s="972"/>
      <c r="D6553" s="789"/>
      <c r="E6553" s="789"/>
      <c r="F6553" s="789"/>
    </row>
    <row r="6554" spans="1:6">
      <c r="A6554" s="970"/>
      <c r="B6554" s="974"/>
      <c r="C6554" s="972"/>
      <c r="D6554" s="789"/>
      <c r="E6554" s="789"/>
      <c r="F6554" s="789"/>
    </row>
    <row r="6555" spans="1:6">
      <c r="A6555" s="970"/>
      <c r="B6555" s="974"/>
      <c r="C6555" s="972"/>
      <c r="D6555" s="789"/>
      <c r="E6555" s="789"/>
      <c r="F6555" s="789"/>
    </row>
    <row r="6556" spans="1:6">
      <c r="A6556" s="970"/>
      <c r="B6556" s="974"/>
      <c r="C6556" s="972"/>
      <c r="D6556" s="789"/>
      <c r="E6556" s="789"/>
      <c r="F6556" s="789"/>
    </row>
    <row r="6557" spans="1:6">
      <c r="A6557" s="970"/>
      <c r="B6557" s="974"/>
      <c r="C6557" s="972"/>
      <c r="D6557" s="789"/>
      <c r="E6557" s="789"/>
      <c r="F6557" s="789"/>
    </row>
    <row r="6558" spans="1:6">
      <c r="A6558" s="970"/>
      <c r="B6558" s="974"/>
      <c r="C6558" s="972"/>
      <c r="D6558" s="789"/>
      <c r="E6558" s="789"/>
      <c r="F6558" s="789"/>
    </row>
    <row r="6559" spans="1:6">
      <c r="A6559" s="970"/>
      <c r="B6559" s="974"/>
      <c r="C6559" s="972"/>
      <c r="D6559" s="789"/>
      <c r="E6559" s="789"/>
      <c r="F6559" s="789"/>
    </row>
    <row r="6560" spans="1:6">
      <c r="A6560" s="970"/>
      <c r="B6560" s="974"/>
      <c r="C6560" s="972"/>
      <c r="D6560" s="789"/>
      <c r="E6560" s="789"/>
      <c r="F6560" s="789"/>
    </row>
    <row r="6561" spans="1:6">
      <c r="A6561" s="970"/>
      <c r="B6561" s="974"/>
      <c r="C6561" s="972"/>
      <c r="D6561" s="789"/>
      <c r="E6561" s="789"/>
      <c r="F6561" s="789"/>
    </row>
    <row r="6562" spans="1:6">
      <c r="A6562" s="970"/>
      <c r="B6562" s="974"/>
      <c r="C6562" s="972"/>
      <c r="D6562" s="789"/>
      <c r="E6562" s="789"/>
      <c r="F6562" s="789"/>
    </row>
    <row r="6563" spans="1:6">
      <c r="A6563" s="970"/>
      <c r="B6563" s="974"/>
      <c r="C6563" s="972"/>
      <c r="D6563" s="789"/>
      <c r="E6563" s="789"/>
      <c r="F6563" s="789"/>
    </row>
    <row r="6564" spans="1:6">
      <c r="A6564" s="970"/>
      <c r="B6564" s="974"/>
      <c r="C6564" s="972"/>
      <c r="D6564" s="789"/>
      <c r="E6564" s="789"/>
      <c r="F6564" s="789"/>
    </row>
    <row r="6565" spans="1:6">
      <c r="A6565" s="970"/>
      <c r="B6565" s="974"/>
      <c r="C6565" s="972"/>
      <c r="D6565" s="789"/>
      <c r="E6565" s="789"/>
      <c r="F6565" s="789"/>
    </row>
    <row r="6566" spans="1:6">
      <c r="A6566" s="970"/>
      <c r="B6566" s="974"/>
      <c r="C6566" s="972"/>
      <c r="D6566" s="789"/>
      <c r="E6566" s="789"/>
      <c r="F6566" s="789"/>
    </row>
    <row r="6567" spans="1:6">
      <c r="A6567" s="970"/>
      <c r="B6567" s="974"/>
      <c r="C6567" s="972"/>
      <c r="D6567" s="789"/>
      <c r="E6567" s="789"/>
      <c r="F6567" s="789"/>
    </row>
    <row r="6568" spans="1:6">
      <c r="A6568" s="970"/>
      <c r="B6568" s="974"/>
      <c r="C6568" s="972"/>
      <c r="D6568" s="789"/>
      <c r="E6568" s="789"/>
      <c r="F6568" s="789"/>
    </row>
    <row r="6569" spans="1:6">
      <c r="A6569" s="970"/>
      <c r="B6569" s="974"/>
      <c r="C6569" s="972"/>
      <c r="D6569" s="789"/>
      <c r="E6569" s="789"/>
      <c r="F6569" s="789"/>
    </row>
    <row r="6570" spans="1:6">
      <c r="A6570" s="970"/>
      <c r="B6570" s="974"/>
      <c r="C6570" s="972"/>
      <c r="D6570" s="789"/>
      <c r="E6570" s="789"/>
      <c r="F6570" s="789"/>
    </row>
    <row r="6571" spans="1:6">
      <c r="A6571" s="970"/>
      <c r="B6571" s="974"/>
      <c r="C6571" s="972"/>
      <c r="D6571" s="789"/>
      <c r="E6571" s="789"/>
      <c r="F6571" s="789"/>
    </row>
    <row r="6572" spans="1:6">
      <c r="A6572" s="970"/>
      <c r="B6572" s="974"/>
      <c r="C6572" s="972"/>
      <c r="D6572" s="789"/>
      <c r="E6572" s="789"/>
      <c r="F6572" s="789"/>
    </row>
    <row r="6573" spans="1:6">
      <c r="A6573" s="970"/>
      <c r="B6573" s="974"/>
      <c r="C6573" s="972"/>
      <c r="D6573" s="789"/>
      <c r="E6573" s="789"/>
      <c r="F6573" s="789"/>
    </row>
    <row r="6574" spans="1:6">
      <c r="A6574" s="970"/>
      <c r="B6574" s="974"/>
      <c r="C6574" s="972"/>
      <c r="D6574" s="789"/>
      <c r="E6574" s="789"/>
      <c r="F6574" s="789"/>
    </row>
    <row r="6575" spans="1:6">
      <c r="A6575" s="970"/>
      <c r="B6575" s="974"/>
      <c r="C6575" s="972"/>
      <c r="D6575" s="789"/>
      <c r="E6575" s="789"/>
      <c r="F6575" s="789"/>
    </row>
    <row r="6576" spans="1:6">
      <c r="A6576" s="970"/>
      <c r="B6576" s="974"/>
      <c r="C6576" s="972"/>
      <c r="D6576" s="789"/>
      <c r="E6576" s="789"/>
      <c r="F6576" s="789"/>
    </row>
    <row r="6577" spans="1:6">
      <c r="A6577" s="970"/>
      <c r="B6577" s="974"/>
      <c r="C6577" s="972"/>
      <c r="D6577" s="789"/>
      <c r="E6577" s="789"/>
      <c r="F6577" s="789"/>
    </row>
    <row r="6578" spans="1:6">
      <c r="A6578" s="970"/>
      <c r="B6578" s="974"/>
      <c r="C6578" s="972"/>
      <c r="D6578" s="789"/>
      <c r="E6578" s="789"/>
      <c r="F6578" s="789"/>
    </row>
    <row r="6579" spans="1:6">
      <c r="A6579" s="970"/>
      <c r="B6579" s="974"/>
      <c r="C6579" s="972"/>
      <c r="D6579" s="789"/>
      <c r="E6579" s="789"/>
      <c r="F6579" s="789"/>
    </row>
    <row r="6580" spans="1:6">
      <c r="A6580" s="970"/>
      <c r="B6580" s="974"/>
      <c r="C6580" s="972"/>
      <c r="D6580" s="789"/>
      <c r="E6580" s="789"/>
      <c r="F6580" s="789"/>
    </row>
    <row r="6581" spans="1:6">
      <c r="A6581" s="970"/>
      <c r="B6581" s="974"/>
      <c r="C6581" s="972"/>
      <c r="D6581" s="789"/>
      <c r="E6581" s="789"/>
      <c r="F6581" s="789"/>
    </row>
    <row r="6582" spans="1:6">
      <c r="A6582" s="970"/>
      <c r="B6582" s="974"/>
      <c r="C6582" s="972"/>
      <c r="D6582" s="789"/>
      <c r="E6582" s="789"/>
      <c r="F6582" s="789"/>
    </row>
    <row r="6583" spans="1:6">
      <c r="A6583" s="970"/>
      <c r="B6583" s="974"/>
      <c r="C6583" s="972"/>
      <c r="D6583" s="789"/>
      <c r="E6583" s="789"/>
      <c r="F6583" s="789"/>
    </row>
    <row r="6584" spans="1:6">
      <c r="A6584" s="970"/>
      <c r="B6584" s="974"/>
      <c r="C6584" s="972"/>
      <c r="D6584" s="789"/>
      <c r="E6584" s="789"/>
      <c r="F6584" s="789"/>
    </row>
    <row r="6585" spans="1:6">
      <c r="A6585" s="970"/>
      <c r="B6585" s="974"/>
      <c r="C6585" s="972"/>
      <c r="D6585" s="789"/>
      <c r="E6585" s="789"/>
      <c r="F6585" s="789"/>
    </row>
    <row r="6586" spans="1:6">
      <c r="A6586" s="970"/>
      <c r="B6586" s="974"/>
      <c r="C6586" s="972"/>
      <c r="D6586" s="789"/>
      <c r="E6586" s="789"/>
      <c r="F6586" s="789"/>
    </row>
    <row r="6587" spans="1:6">
      <c r="A6587" s="970"/>
      <c r="B6587" s="974"/>
      <c r="C6587" s="972"/>
      <c r="D6587" s="789"/>
      <c r="E6587" s="789"/>
      <c r="F6587" s="789"/>
    </row>
    <row r="6588" spans="1:6">
      <c r="A6588" s="970"/>
      <c r="B6588" s="974"/>
      <c r="C6588" s="972"/>
      <c r="D6588" s="789"/>
      <c r="E6588" s="789"/>
      <c r="F6588" s="789"/>
    </row>
    <row r="6589" spans="1:6">
      <c r="A6589" s="970"/>
      <c r="B6589" s="974"/>
      <c r="C6589" s="972"/>
      <c r="D6589" s="789"/>
      <c r="E6589" s="789"/>
      <c r="F6589" s="789"/>
    </row>
    <row r="6590" spans="1:6">
      <c r="A6590" s="970"/>
      <c r="B6590" s="974"/>
      <c r="C6590" s="972"/>
      <c r="D6590" s="789"/>
      <c r="E6590" s="789"/>
      <c r="F6590" s="789"/>
    </row>
    <row r="6591" spans="1:6">
      <c r="A6591" s="970"/>
      <c r="B6591" s="974"/>
      <c r="C6591" s="972"/>
      <c r="D6591" s="789"/>
      <c r="E6591" s="789"/>
      <c r="F6591" s="789"/>
    </row>
    <row r="6592" spans="1:6">
      <c r="A6592" s="970"/>
      <c r="B6592" s="974"/>
      <c r="C6592" s="972"/>
      <c r="D6592" s="789"/>
      <c r="E6592" s="789"/>
      <c r="F6592" s="789"/>
    </row>
    <row r="6593" spans="1:6">
      <c r="A6593" s="970"/>
      <c r="B6593" s="974"/>
      <c r="C6593" s="972"/>
      <c r="D6593" s="789"/>
      <c r="E6593" s="789"/>
      <c r="F6593" s="789"/>
    </row>
    <row r="6594" spans="1:6">
      <c r="A6594" s="970"/>
      <c r="B6594" s="974"/>
      <c r="C6594" s="972"/>
      <c r="D6594" s="789"/>
      <c r="E6594" s="789"/>
      <c r="F6594" s="789"/>
    </row>
    <row r="6595" spans="1:6">
      <c r="A6595" s="970"/>
      <c r="B6595" s="974"/>
      <c r="C6595" s="972"/>
      <c r="D6595" s="789"/>
      <c r="E6595" s="789"/>
      <c r="F6595" s="789"/>
    </row>
    <row r="6596" spans="1:6">
      <c r="A6596" s="970"/>
      <c r="B6596" s="974"/>
      <c r="C6596" s="972"/>
      <c r="D6596" s="789"/>
      <c r="E6596" s="789"/>
      <c r="F6596" s="789"/>
    </row>
    <row r="6597" spans="1:6">
      <c r="A6597" s="970"/>
      <c r="B6597" s="974"/>
      <c r="C6597" s="972"/>
      <c r="D6597" s="789"/>
      <c r="E6597" s="789"/>
      <c r="F6597" s="789"/>
    </row>
    <row r="6598" spans="1:6">
      <c r="A6598" s="970"/>
      <c r="B6598" s="974"/>
      <c r="C6598" s="972"/>
      <c r="D6598" s="789"/>
      <c r="E6598" s="789"/>
      <c r="F6598" s="789"/>
    </row>
    <row r="6599" spans="1:6">
      <c r="A6599" s="970"/>
      <c r="B6599" s="974"/>
      <c r="C6599" s="972"/>
      <c r="D6599" s="789"/>
      <c r="E6599" s="789"/>
      <c r="F6599" s="789"/>
    </row>
    <row r="6600" spans="1:6">
      <c r="A6600" s="970"/>
      <c r="B6600" s="974"/>
      <c r="C6600" s="972"/>
      <c r="D6600" s="789"/>
      <c r="E6600" s="789"/>
      <c r="F6600" s="789"/>
    </row>
    <row r="6601" spans="1:6">
      <c r="A6601" s="970"/>
      <c r="B6601" s="974"/>
      <c r="C6601" s="972"/>
      <c r="D6601" s="789"/>
      <c r="E6601" s="789"/>
      <c r="F6601" s="789"/>
    </row>
    <row r="6602" spans="1:6">
      <c r="A6602" s="970"/>
      <c r="B6602" s="974"/>
      <c r="C6602" s="972"/>
      <c r="D6602" s="789"/>
      <c r="E6602" s="789"/>
      <c r="F6602" s="789"/>
    </row>
    <row r="6603" spans="1:6">
      <c r="A6603" s="970"/>
      <c r="B6603" s="974"/>
      <c r="C6603" s="972"/>
      <c r="D6603" s="789"/>
      <c r="E6603" s="789"/>
      <c r="F6603" s="789"/>
    </row>
    <row r="6604" spans="1:6">
      <c r="A6604" s="970"/>
      <c r="B6604" s="974"/>
      <c r="C6604" s="972"/>
      <c r="D6604" s="789"/>
      <c r="E6604" s="789"/>
      <c r="F6604" s="789"/>
    </row>
    <row r="6605" spans="1:6">
      <c r="A6605" s="970"/>
      <c r="B6605" s="974"/>
      <c r="C6605" s="972"/>
      <c r="D6605" s="789"/>
      <c r="E6605" s="789"/>
      <c r="F6605" s="789"/>
    </row>
    <row r="6606" spans="1:6">
      <c r="A6606" s="970"/>
      <c r="B6606" s="974"/>
      <c r="C6606" s="972"/>
      <c r="D6606" s="789"/>
      <c r="E6606" s="789"/>
      <c r="F6606" s="789"/>
    </row>
    <row r="6607" spans="1:6">
      <c r="A6607" s="970"/>
      <c r="B6607" s="974"/>
      <c r="C6607" s="972"/>
      <c r="D6607" s="789"/>
      <c r="E6607" s="789"/>
      <c r="F6607" s="789"/>
    </row>
    <row r="6608" spans="1:6">
      <c r="A6608" s="970"/>
      <c r="B6608" s="974"/>
      <c r="C6608" s="972"/>
      <c r="D6608" s="789"/>
      <c r="E6608" s="789"/>
      <c r="F6608" s="789"/>
    </row>
    <row r="6609" spans="1:6">
      <c r="A6609" s="970"/>
      <c r="B6609" s="974"/>
      <c r="C6609" s="972"/>
      <c r="D6609" s="789"/>
      <c r="E6609" s="789"/>
      <c r="F6609" s="789"/>
    </row>
    <row r="6610" spans="1:6">
      <c r="A6610" s="970"/>
      <c r="B6610" s="974"/>
      <c r="C6610" s="972"/>
      <c r="D6610" s="789"/>
      <c r="E6610" s="789"/>
      <c r="F6610" s="789"/>
    </row>
    <row r="6611" spans="1:6">
      <c r="A6611" s="970"/>
      <c r="B6611" s="974"/>
      <c r="C6611" s="972"/>
      <c r="D6611" s="789"/>
      <c r="E6611" s="789"/>
      <c r="F6611" s="789"/>
    </row>
    <row r="6612" spans="1:6">
      <c r="A6612" s="970"/>
      <c r="B6612" s="974"/>
      <c r="C6612" s="972"/>
      <c r="D6612" s="789"/>
      <c r="E6612" s="789"/>
      <c r="F6612" s="789"/>
    </row>
    <row r="6613" spans="1:6">
      <c r="A6613" s="970"/>
      <c r="B6613" s="974"/>
      <c r="C6613" s="972"/>
      <c r="D6613" s="789"/>
      <c r="E6613" s="789"/>
      <c r="F6613" s="789"/>
    </row>
    <row r="6614" spans="1:6">
      <c r="A6614" s="970"/>
      <c r="B6614" s="974"/>
      <c r="C6614" s="972"/>
      <c r="D6614" s="789"/>
      <c r="E6614" s="789"/>
      <c r="F6614" s="789"/>
    </row>
    <row r="6615" spans="1:6">
      <c r="A6615" s="970"/>
      <c r="B6615" s="974"/>
      <c r="C6615" s="972"/>
      <c r="D6615" s="789"/>
      <c r="E6615" s="789"/>
      <c r="F6615" s="789"/>
    </row>
    <row r="6616" spans="1:6">
      <c r="A6616" s="970"/>
      <c r="B6616" s="974"/>
      <c r="C6616" s="972"/>
      <c r="D6616" s="789"/>
      <c r="E6616" s="789"/>
      <c r="F6616" s="789"/>
    </row>
    <row r="6617" spans="1:6">
      <c r="A6617" s="970"/>
      <c r="B6617" s="974"/>
      <c r="C6617" s="972"/>
      <c r="D6617" s="789"/>
      <c r="E6617" s="789"/>
      <c r="F6617" s="789"/>
    </row>
    <row r="6618" spans="1:6">
      <c r="A6618" s="970"/>
      <c r="B6618" s="974"/>
      <c r="C6618" s="972"/>
      <c r="D6618" s="789"/>
      <c r="E6618" s="789"/>
      <c r="F6618" s="789"/>
    </row>
    <row r="6619" spans="1:6">
      <c r="A6619" s="970"/>
      <c r="B6619" s="974"/>
      <c r="C6619" s="972"/>
      <c r="D6619" s="789"/>
      <c r="E6619" s="789"/>
      <c r="F6619" s="789"/>
    </row>
    <row r="6620" spans="1:6">
      <c r="A6620" s="970"/>
      <c r="B6620" s="974"/>
      <c r="C6620" s="972"/>
      <c r="D6620" s="789"/>
      <c r="E6620" s="789"/>
      <c r="F6620" s="789"/>
    </row>
    <row r="6621" spans="1:6">
      <c r="A6621" s="970"/>
      <c r="B6621" s="974"/>
      <c r="C6621" s="972"/>
      <c r="D6621" s="789"/>
      <c r="E6621" s="789"/>
      <c r="F6621" s="789"/>
    </row>
    <row r="6622" spans="1:6">
      <c r="A6622" s="970"/>
      <c r="B6622" s="974"/>
      <c r="C6622" s="972"/>
      <c r="D6622" s="789"/>
      <c r="E6622" s="789"/>
      <c r="F6622" s="789"/>
    </row>
    <row r="6623" spans="1:6">
      <c r="A6623" s="970"/>
      <c r="B6623" s="974"/>
      <c r="C6623" s="972"/>
      <c r="D6623" s="789"/>
      <c r="E6623" s="789"/>
      <c r="F6623" s="789"/>
    </row>
    <row r="6624" spans="1:6">
      <c r="A6624" s="970"/>
      <c r="B6624" s="974"/>
      <c r="C6624" s="972"/>
      <c r="D6624" s="789"/>
      <c r="E6624" s="789"/>
      <c r="F6624" s="789"/>
    </row>
    <row r="6625" spans="1:6">
      <c r="A6625" s="970"/>
      <c r="B6625" s="974"/>
      <c r="C6625" s="972"/>
      <c r="D6625" s="789"/>
      <c r="E6625" s="789"/>
      <c r="F6625" s="789"/>
    </row>
    <row r="6626" spans="1:6">
      <c r="A6626" s="970"/>
      <c r="B6626" s="974"/>
      <c r="C6626" s="972"/>
      <c r="D6626" s="789"/>
      <c r="E6626" s="789"/>
      <c r="F6626" s="789"/>
    </row>
    <row r="6627" spans="1:6">
      <c r="A6627" s="970"/>
      <c r="B6627" s="974"/>
      <c r="C6627" s="972"/>
      <c r="D6627" s="789"/>
      <c r="E6627" s="789"/>
      <c r="F6627" s="789"/>
    </row>
    <row r="6628" spans="1:6">
      <c r="A6628" s="970"/>
      <c r="B6628" s="974"/>
      <c r="C6628" s="972"/>
      <c r="D6628" s="789"/>
      <c r="E6628" s="789"/>
      <c r="F6628" s="789"/>
    </row>
    <row r="6629" spans="1:6">
      <c r="A6629" s="970"/>
      <c r="B6629" s="974"/>
      <c r="C6629" s="972"/>
      <c r="D6629" s="789"/>
      <c r="E6629" s="789"/>
      <c r="F6629" s="789"/>
    </row>
    <row r="6630" spans="1:6">
      <c r="A6630" s="970"/>
      <c r="B6630" s="974"/>
      <c r="C6630" s="972"/>
      <c r="D6630" s="789"/>
      <c r="E6630" s="789"/>
      <c r="F6630" s="789"/>
    </row>
    <row r="6631" spans="1:6">
      <c r="A6631" s="970"/>
      <c r="B6631" s="974"/>
      <c r="C6631" s="972"/>
      <c r="D6631" s="789"/>
      <c r="E6631" s="789"/>
      <c r="F6631" s="789"/>
    </row>
    <row r="6632" spans="1:6">
      <c r="A6632" s="970"/>
      <c r="B6632" s="974"/>
      <c r="C6632" s="972"/>
      <c r="D6632" s="789"/>
      <c r="E6632" s="789"/>
      <c r="F6632" s="789"/>
    </row>
    <row r="6633" spans="1:6">
      <c r="A6633" s="970"/>
      <c r="B6633" s="974"/>
      <c r="C6633" s="972"/>
      <c r="D6633" s="789"/>
      <c r="E6633" s="789"/>
      <c r="F6633" s="789"/>
    </row>
    <row r="6634" spans="1:6">
      <c r="A6634" s="970"/>
      <c r="B6634" s="974"/>
      <c r="C6634" s="972"/>
      <c r="D6634" s="789"/>
      <c r="E6634" s="789"/>
      <c r="F6634" s="789"/>
    </row>
    <row r="6635" spans="1:6">
      <c r="A6635" s="970"/>
      <c r="B6635" s="974"/>
      <c r="C6635" s="972"/>
      <c r="D6635" s="789"/>
      <c r="E6635" s="789"/>
      <c r="F6635" s="789"/>
    </row>
    <row r="6636" spans="1:6">
      <c r="A6636" s="970"/>
      <c r="B6636" s="974"/>
      <c r="C6636" s="972"/>
      <c r="D6636" s="789"/>
      <c r="E6636" s="789"/>
      <c r="F6636" s="789"/>
    </row>
    <row r="6637" spans="1:6">
      <c r="A6637" s="970"/>
      <c r="B6637" s="974"/>
      <c r="C6637" s="972"/>
      <c r="D6637" s="789"/>
      <c r="E6637" s="789"/>
      <c r="F6637" s="789"/>
    </row>
    <row r="6638" spans="1:6">
      <c r="A6638" s="970"/>
      <c r="B6638" s="974"/>
      <c r="C6638" s="972"/>
      <c r="D6638" s="789"/>
      <c r="E6638" s="789"/>
      <c r="F6638" s="789"/>
    </row>
    <row r="6639" spans="1:6">
      <c r="A6639" s="970"/>
      <c r="B6639" s="974"/>
      <c r="C6639" s="972"/>
      <c r="D6639" s="789"/>
      <c r="E6639" s="789"/>
      <c r="F6639" s="789"/>
    </row>
    <row r="6640" spans="1:6">
      <c r="A6640" s="970"/>
      <c r="B6640" s="974"/>
      <c r="C6640" s="972"/>
      <c r="D6640" s="789"/>
      <c r="E6640" s="789"/>
      <c r="F6640" s="789"/>
    </row>
    <row r="6641" spans="1:6">
      <c r="A6641" s="970"/>
      <c r="B6641" s="974"/>
      <c r="C6641" s="972"/>
      <c r="D6641" s="789"/>
      <c r="E6641" s="789"/>
      <c r="F6641" s="789"/>
    </row>
    <row r="6642" spans="1:6">
      <c r="A6642" s="970"/>
      <c r="B6642" s="974"/>
      <c r="C6642" s="972"/>
      <c r="D6642" s="789"/>
      <c r="E6642" s="789"/>
      <c r="F6642" s="789"/>
    </row>
    <row r="6643" spans="1:6">
      <c r="A6643" s="970"/>
      <c r="B6643" s="974"/>
      <c r="C6643" s="972"/>
      <c r="D6643" s="789"/>
      <c r="E6643" s="789"/>
      <c r="F6643" s="789"/>
    </row>
    <row r="6644" spans="1:6">
      <c r="A6644" s="970"/>
      <c r="B6644" s="974"/>
      <c r="C6644" s="972"/>
      <c r="D6644" s="789"/>
      <c r="E6644" s="789"/>
      <c r="F6644" s="789"/>
    </row>
    <row r="6645" spans="1:6">
      <c r="A6645" s="970"/>
      <c r="B6645" s="974"/>
      <c r="C6645" s="972"/>
      <c r="D6645" s="789"/>
      <c r="E6645" s="789"/>
      <c r="F6645" s="789"/>
    </row>
    <row r="6646" spans="1:6">
      <c r="A6646" s="970"/>
      <c r="B6646" s="974"/>
      <c r="C6646" s="972"/>
      <c r="D6646" s="789"/>
      <c r="E6646" s="789"/>
      <c r="F6646" s="789"/>
    </row>
    <row r="6647" spans="1:6">
      <c r="A6647" s="970"/>
      <c r="B6647" s="974"/>
      <c r="C6647" s="972"/>
      <c r="D6647" s="789"/>
      <c r="E6647" s="789"/>
      <c r="F6647" s="789"/>
    </row>
    <row r="6648" spans="1:6">
      <c r="A6648" s="970"/>
      <c r="B6648" s="974"/>
      <c r="C6648" s="972"/>
      <c r="D6648" s="789"/>
      <c r="E6648" s="789"/>
      <c r="F6648" s="789"/>
    </row>
    <row r="6649" spans="1:6">
      <c r="A6649" s="970"/>
      <c r="B6649" s="974"/>
      <c r="C6649" s="972"/>
      <c r="D6649" s="789"/>
      <c r="E6649" s="789"/>
      <c r="F6649" s="789"/>
    </row>
    <row r="6650" spans="1:6">
      <c r="A6650" s="970"/>
      <c r="B6650" s="974"/>
      <c r="C6650" s="972"/>
      <c r="D6650" s="789"/>
      <c r="E6650" s="789"/>
      <c r="F6650" s="789"/>
    </row>
    <row r="6651" spans="1:6">
      <c r="A6651" s="970"/>
      <c r="B6651" s="974"/>
      <c r="C6651" s="972"/>
      <c r="D6651" s="789"/>
      <c r="E6651" s="789"/>
      <c r="F6651" s="789"/>
    </row>
    <row r="6652" spans="1:6">
      <c r="A6652" s="970"/>
      <c r="B6652" s="974"/>
      <c r="C6652" s="972"/>
      <c r="D6652" s="789"/>
      <c r="E6652" s="789"/>
      <c r="F6652" s="789"/>
    </row>
    <row r="6653" spans="1:6">
      <c r="A6653" s="970"/>
      <c r="B6653" s="974"/>
      <c r="C6653" s="972"/>
      <c r="D6653" s="789"/>
      <c r="E6653" s="789"/>
      <c r="F6653" s="789"/>
    </row>
    <row r="6654" spans="1:6">
      <c r="A6654" s="970"/>
      <c r="B6654" s="974"/>
      <c r="C6654" s="972"/>
      <c r="D6654" s="789"/>
      <c r="E6654" s="789"/>
      <c r="F6654" s="789"/>
    </row>
    <row r="6655" spans="1:6">
      <c r="A6655" s="970"/>
      <c r="B6655" s="974"/>
      <c r="C6655" s="972"/>
      <c r="D6655" s="789"/>
      <c r="E6655" s="789"/>
      <c r="F6655" s="789"/>
    </row>
    <row r="6656" spans="1:6">
      <c r="A6656" s="970"/>
      <c r="B6656" s="974"/>
      <c r="C6656" s="972"/>
      <c r="D6656" s="789"/>
      <c r="E6656" s="789"/>
      <c r="F6656" s="789"/>
    </row>
    <row r="6657" spans="1:6">
      <c r="A6657" s="970"/>
      <c r="B6657" s="974"/>
      <c r="C6657" s="972"/>
      <c r="D6657" s="789"/>
      <c r="E6657" s="789"/>
      <c r="F6657" s="789"/>
    </row>
    <row r="6658" spans="1:6">
      <c r="A6658" s="970"/>
      <c r="B6658" s="974"/>
      <c r="C6658" s="972"/>
      <c r="D6658" s="789"/>
      <c r="E6658" s="789"/>
      <c r="F6658" s="789"/>
    </row>
    <row r="6659" spans="1:6">
      <c r="A6659" s="970"/>
      <c r="B6659" s="974"/>
      <c r="C6659" s="972"/>
      <c r="D6659" s="789"/>
      <c r="E6659" s="789"/>
      <c r="F6659" s="789"/>
    </row>
    <row r="6660" spans="1:6">
      <c r="A6660" s="970"/>
      <c r="B6660" s="974"/>
      <c r="C6660" s="972"/>
      <c r="D6660" s="789"/>
      <c r="E6660" s="789"/>
      <c r="F6660" s="789"/>
    </row>
    <row r="6661" spans="1:6">
      <c r="A6661" s="970"/>
      <c r="B6661" s="974"/>
      <c r="C6661" s="972"/>
      <c r="D6661" s="789"/>
      <c r="E6661" s="789"/>
      <c r="F6661" s="789"/>
    </row>
    <row r="6662" spans="1:6">
      <c r="A6662" s="970"/>
      <c r="B6662" s="974"/>
      <c r="C6662" s="972"/>
      <c r="D6662" s="789"/>
      <c r="E6662" s="789"/>
      <c r="F6662" s="789"/>
    </row>
    <row r="6663" spans="1:6">
      <c r="A6663" s="970"/>
      <c r="B6663" s="974"/>
      <c r="C6663" s="972"/>
      <c r="D6663" s="789"/>
      <c r="E6663" s="789"/>
      <c r="F6663" s="789"/>
    </row>
    <row r="6664" spans="1:6">
      <c r="A6664" s="970"/>
      <c r="B6664" s="974"/>
      <c r="C6664" s="972"/>
      <c r="D6664" s="789"/>
      <c r="E6664" s="789"/>
      <c r="F6664" s="789"/>
    </row>
    <row r="6665" spans="1:6">
      <c r="A6665" s="970"/>
      <c r="B6665" s="974"/>
      <c r="C6665" s="972"/>
      <c r="D6665" s="789"/>
      <c r="E6665" s="789"/>
      <c r="F6665" s="789"/>
    </row>
    <row r="6666" spans="1:6">
      <c r="A6666" s="970"/>
      <c r="B6666" s="974"/>
      <c r="C6666" s="972"/>
      <c r="D6666" s="789"/>
      <c r="E6666" s="789"/>
      <c r="F6666" s="789"/>
    </row>
    <row r="6667" spans="1:6">
      <c r="A6667" s="970"/>
      <c r="B6667" s="974"/>
      <c r="C6667" s="972"/>
      <c r="D6667" s="789"/>
      <c r="E6667" s="789"/>
      <c r="F6667" s="789"/>
    </row>
    <row r="6668" spans="1:6">
      <c r="A6668" s="970"/>
      <c r="B6668" s="974"/>
      <c r="C6668" s="972"/>
      <c r="D6668" s="789"/>
      <c r="E6668" s="789"/>
      <c r="F6668" s="789"/>
    </row>
    <row r="6669" spans="1:6">
      <c r="A6669" s="970"/>
      <c r="B6669" s="974"/>
      <c r="C6669" s="972"/>
      <c r="D6669" s="789"/>
      <c r="E6669" s="789"/>
      <c r="F6669" s="789"/>
    </row>
    <row r="6670" spans="1:6">
      <c r="A6670" s="970"/>
      <c r="B6670" s="974"/>
      <c r="C6670" s="972"/>
      <c r="D6670" s="789"/>
      <c r="E6670" s="789"/>
      <c r="F6670" s="789"/>
    </row>
    <row r="6671" spans="1:6">
      <c r="A6671" s="970"/>
      <c r="B6671" s="974"/>
      <c r="C6671" s="972"/>
      <c r="D6671" s="789"/>
      <c r="E6671" s="789"/>
      <c r="F6671" s="789"/>
    </row>
    <row r="6672" spans="1:6">
      <c r="A6672" s="970"/>
      <c r="B6672" s="974"/>
      <c r="C6672" s="972"/>
      <c r="D6672" s="789"/>
      <c r="E6672" s="789"/>
      <c r="F6672" s="789"/>
    </row>
    <row r="6673" spans="1:6">
      <c r="A6673" s="970"/>
      <c r="B6673" s="974"/>
      <c r="C6673" s="972"/>
      <c r="D6673" s="789"/>
      <c r="E6673" s="789"/>
      <c r="F6673" s="789"/>
    </row>
    <row r="6674" spans="1:6">
      <c r="A6674" s="970"/>
      <c r="B6674" s="974"/>
      <c r="C6674" s="972"/>
      <c r="D6674" s="789"/>
      <c r="E6674" s="789"/>
      <c r="F6674" s="789"/>
    </row>
    <row r="6675" spans="1:6">
      <c r="A6675" s="970"/>
      <c r="B6675" s="974"/>
      <c r="C6675" s="972"/>
      <c r="D6675" s="789"/>
      <c r="E6675" s="789"/>
      <c r="F6675" s="789"/>
    </row>
    <row r="6676" spans="1:6">
      <c r="A6676" s="970"/>
      <c r="B6676" s="974"/>
      <c r="C6676" s="972"/>
      <c r="D6676" s="789"/>
      <c r="E6676" s="789"/>
      <c r="F6676" s="789"/>
    </row>
    <row r="6677" spans="1:6">
      <c r="A6677" s="970"/>
      <c r="B6677" s="974"/>
      <c r="C6677" s="972"/>
      <c r="D6677" s="789"/>
      <c r="E6677" s="789"/>
      <c r="F6677" s="789"/>
    </row>
    <row r="6678" spans="1:6">
      <c r="A6678" s="970"/>
      <c r="B6678" s="974"/>
      <c r="C6678" s="972"/>
      <c r="D6678" s="789"/>
      <c r="E6678" s="789"/>
      <c r="F6678" s="789"/>
    </row>
    <row r="6679" spans="1:6">
      <c r="A6679" s="970"/>
      <c r="B6679" s="974"/>
      <c r="C6679" s="972"/>
      <c r="D6679" s="789"/>
      <c r="E6679" s="789"/>
      <c r="F6679" s="789"/>
    </row>
    <row r="6680" spans="1:6">
      <c r="A6680" s="970"/>
      <c r="B6680" s="974"/>
      <c r="C6680" s="972"/>
      <c r="D6680" s="789"/>
      <c r="E6680" s="789"/>
      <c r="F6680" s="789"/>
    </row>
    <row r="6681" spans="1:6">
      <c r="A6681" s="970"/>
      <c r="B6681" s="974"/>
      <c r="C6681" s="972"/>
      <c r="D6681" s="789"/>
      <c r="E6681" s="789"/>
      <c r="F6681" s="789"/>
    </row>
    <row r="6682" spans="1:6">
      <c r="A6682" s="970"/>
      <c r="B6682" s="974"/>
      <c r="C6682" s="972"/>
      <c r="D6682" s="789"/>
      <c r="E6682" s="789"/>
      <c r="F6682" s="789"/>
    </row>
    <row r="6683" spans="1:6">
      <c r="A6683" s="970"/>
      <c r="B6683" s="974"/>
      <c r="C6683" s="972"/>
      <c r="D6683" s="789"/>
      <c r="E6683" s="789"/>
      <c r="F6683" s="789"/>
    </row>
    <row r="6684" spans="1:6">
      <c r="A6684" s="970"/>
      <c r="B6684" s="974"/>
      <c r="C6684" s="972"/>
      <c r="D6684" s="789"/>
      <c r="E6684" s="789"/>
      <c r="F6684" s="789"/>
    </row>
    <row r="6685" spans="1:6">
      <c r="A6685" s="970"/>
      <c r="B6685" s="974"/>
      <c r="C6685" s="972"/>
      <c r="D6685" s="789"/>
      <c r="E6685" s="789"/>
      <c r="F6685" s="789"/>
    </row>
    <row r="6686" spans="1:6">
      <c r="A6686" s="970"/>
      <c r="B6686" s="974"/>
      <c r="C6686" s="972"/>
      <c r="D6686" s="789"/>
      <c r="E6686" s="789"/>
      <c r="F6686" s="789"/>
    </row>
    <row r="6687" spans="1:6">
      <c r="A6687" s="970"/>
      <c r="B6687" s="974"/>
      <c r="C6687" s="972"/>
      <c r="D6687" s="789"/>
      <c r="E6687" s="789"/>
      <c r="F6687" s="789"/>
    </row>
    <row r="6688" spans="1:6">
      <c r="A6688" s="970"/>
      <c r="B6688" s="974"/>
      <c r="C6688" s="972"/>
      <c r="D6688" s="789"/>
      <c r="E6688" s="789"/>
      <c r="F6688" s="789"/>
    </row>
    <row r="6689" spans="1:6">
      <c r="A6689" s="970"/>
      <c r="B6689" s="974"/>
      <c r="C6689" s="972"/>
      <c r="D6689" s="789"/>
      <c r="E6689" s="789"/>
      <c r="F6689" s="789"/>
    </row>
    <row r="6690" spans="1:6">
      <c r="A6690" s="970"/>
      <c r="B6690" s="974"/>
      <c r="C6690" s="972"/>
      <c r="D6690" s="789"/>
      <c r="E6690" s="789"/>
      <c r="F6690" s="789"/>
    </row>
    <row r="6691" spans="1:6">
      <c r="A6691" s="970"/>
      <c r="B6691" s="974"/>
      <c r="C6691" s="972"/>
      <c r="D6691" s="789"/>
      <c r="E6691" s="789"/>
      <c r="F6691" s="789"/>
    </row>
    <row r="6692" spans="1:6">
      <c r="A6692" s="970"/>
      <c r="B6692" s="974"/>
      <c r="C6692" s="972"/>
      <c r="D6692" s="789"/>
      <c r="E6692" s="789"/>
      <c r="F6692" s="789"/>
    </row>
    <row r="6693" spans="1:6">
      <c r="A6693" s="970"/>
      <c r="B6693" s="974"/>
      <c r="C6693" s="972"/>
      <c r="D6693" s="789"/>
      <c r="E6693" s="789"/>
      <c r="F6693" s="789"/>
    </row>
    <row r="6694" spans="1:6">
      <c r="A6694" s="970"/>
      <c r="B6694" s="974"/>
      <c r="C6694" s="972"/>
      <c r="D6694" s="789"/>
      <c r="E6694" s="789"/>
      <c r="F6694" s="789"/>
    </row>
    <row r="6695" spans="1:6">
      <c r="A6695" s="970"/>
      <c r="B6695" s="974"/>
      <c r="C6695" s="972"/>
      <c r="D6695" s="789"/>
      <c r="E6695" s="789"/>
      <c r="F6695" s="789"/>
    </row>
    <row r="6696" spans="1:6">
      <c r="A6696" s="970"/>
      <c r="B6696" s="974"/>
      <c r="C6696" s="972"/>
      <c r="D6696" s="789"/>
      <c r="E6696" s="789"/>
      <c r="F6696" s="789"/>
    </row>
    <row r="6697" spans="1:6">
      <c r="A6697" s="970"/>
      <c r="B6697" s="974"/>
      <c r="C6697" s="972"/>
      <c r="D6697" s="789"/>
      <c r="E6697" s="789"/>
      <c r="F6697" s="789"/>
    </row>
    <row r="6698" spans="1:6">
      <c r="A6698" s="970"/>
      <c r="B6698" s="974"/>
      <c r="C6698" s="972"/>
      <c r="D6698" s="789"/>
      <c r="E6698" s="789"/>
      <c r="F6698" s="789"/>
    </row>
    <row r="6699" spans="1:6">
      <c r="A6699" s="970"/>
      <c r="B6699" s="974"/>
      <c r="C6699" s="972"/>
      <c r="D6699" s="789"/>
      <c r="E6699" s="789"/>
      <c r="F6699" s="789"/>
    </row>
    <row r="6700" spans="1:6">
      <c r="A6700" s="970"/>
      <c r="B6700" s="974"/>
      <c r="C6700" s="972"/>
      <c r="D6700" s="789"/>
      <c r="E6700" s="789"/>
      <c r="F6700" s="789"/>
    </row>
    <row r="6701" spans="1:6">
      <c r="A6701" s="970"/>
      <c r="B6701" s="974"/>
      <c r="C6701" s="972"/>
      <c r="D6701" s="789"/>
      <c r="E6701" s="789"/>
      <c r="F6701" s="789"/>
    </row>
    <row r="6702" spans="1:6">
      <c r="A6702" s="970"/>
      <c r="B6702" s="974"/>
      <c r="C6702" s="972"/>
      <c r="D6702" s="789"/>
      <c r="E6702" s="789"/>
      <c r="F6702" s="789"/>
    </row>
    <row r="6703" spans="1:6">
      <c r="A6703" s="970"/>
      <c r="B6703" s="974"/>
      <c r="C6703" s="972"/>
      <c r="D6703" s="789"/>
      <c r="E6703" s="789"/>
      <c r="F6703" s="789"/>
    </row>
    <row r="6704" spans="1:6">
      <c r="A6704" s="970"/>
      <c r="B6704" s="974"/>
      <c r="C6704" s="972"/>
      <c r="D6704" s="789"/>
      <c r="E6704" s="789"/>
      <c r="F6704" s="789"/>
    </row>
    <row r="6705" spans="1:6">
      <c r="A6705" s="970"/>
      <c r="B6705" s="974"/>
      <c r="C6705" s="972"/>
      <c r="D6705" s="789"/>
      <c r="E6705" s="789"/>
      <c r="F6705" s="789"/>
    </row>
    <row r="6706" spans="1:6">
      <c r="A6706" s="970"/>
      <c r="B6706" s="974"/>
      <c r="C6706" s="972"/>
      <c r="D6706" s="789"/>
      <c r="E6706" s="789"/>
      <c r="F6706" s="789"/>
    </row>
    <row r="6707" spans="1:6">
      <c r="A6707" s="970"/>
      <c r="B6707" s="974"/>
      <c r="C6707" s="972"/>
      <c r="D6707" s="789"/>
      <c r="E6707" s="789"/>
      <c r="F6707" s="789"/>
    </row>
    <row r="6708" spans="1:6">
      <c r="A6708" s="970"/>
      <c r="B6708" s="974"/>
      <c r="C6708" s="972"/>
      <c r="D6708" s="789"/>
      <c r="E6708" s="789"/>
      <c r="F6708" s="789"/>
    </row>
    <row r="6709" spans="1:6">
      <c r="A6709" s="970"/>
      <c r="B6709" s="974"/>
      <c r="C6709" s="972"/>
      <c r="D6709" s="789"/>
      <c r="E6709" s="789"/>
      <c r="F6709" s="789"/>
    </row>
    <row r="6710" spans="1:6">
      <c r="A6710" s="970"/>
      <c r="B6710" s="974"/>
      <c r="C6710" s="972"/>
      <c r="D6710" s="789"/>
      <c r="E6710" s="789"/>
      <c r="F6710" s="789"/>
    </row>
    <row r="6711" spans="1:6">
      <c r="A6711" s="970"/>
      <c r="B6711" s="974"/>
      <c r="C6711" s="972"/>
      <c r="D6711" s="789"/>
      <c r="E6711" s="789"/>
      <c r="F6711" s="789"/>
    </row>
    <row r="6712" spans="1:6">
      <c r="A6712" s="970"/>
      <c r="B6712" s="974"/>
      <c r="C6712" s="972"/>
      <c r="D6712" s="789"/>
      <c r="E6712" s="789"/>
      <c r="F6712" s="789"/>
    </row>
    <row r="6713" spans="1:6">
      <c r="A6713" s="970"/>
      <c r="B6713" s="974"/>
      <c r="C6713" s="972"/>
      <c r="D6713" s="789"/>
      <c r="E6713" s="789"/>
      <c r="F6713" s="789"/>
    </row>
    <row r="6714" spans="1:6">
      <c r="A6714" s="970"/>
      <c r="B6714" s="974"/>
      <c r="C6714" s="972"/>
      <c r="D6714" s="789"/>
      <c r="E6714" s="789"/>
      <c r="F6714" s="789"/>
    </row>
    <row r="6715" spans="1:6">
      <c r="A6715" s="970"/>
      <c r="B6715" s="974"/>
      <c r="C6715" s="972"/>
      <c r="D6715" s="789"/>
      <c r="E6715" s="789"/>
      <c r="F6715" s="789"/>
    </row>
    <row r="6716" spans="1:6">
      <c r="A6716" s="970"/>
      <c r="B6716" s="974"/>
      <c r="C6716" s="972"/>
      <c r="D6716" s="789"/>
      <c r="E6716" s="789"/>
      <c r="F6716" s="789"/>
    </row>
    <row r="6717" spans="1:6">
      <c r="A6717" s="970"/>
      <c r="B6717" s="974"/>
      <c r="C6717" s="972"/>
      <c r="D6717" s="789"/>
      <c r="E6717" s="789"/>
      <c r="F6717" s="789"/>
    </row>
    <row r="6718" spans="1:6">
      <c r="A6718" s="970"/>
      <c r="B6718" s="974"/>
      <c r="C6718" s="972"/>
      <c r="D6718" s="789"/>
      <c r="E6718" s="789"/>
      <c r="F6718" s="789"/>
    </row>
    <row r="6719" spans="1:6">
      <c r="A6719" s="970"/>
      <c r="B6719" s="974"/>
      <c r="C6719" s="972"/>
      <c r="D6719" s="789"/>
      <c r="E6719" s="789"/>
      <c r="F6719" s="789"/>
    </row>
    <row r="6720" spans="1:6">
      <c r="A6720" s="970"/>
      <c r="B6720" s="974"/>
      <c r="C6720" s="972"/>
      <c r="D6720" s="789"/>
      <c r="E6720" s="789"/>
      <c r="F6720" s="789"/>
    </row>
    <row r="6721" spans="1:6">
      <c r="A6721" s="970"/>
      <c r="B6721" s="974"/>
      <c r="C6721" s="972"/>
      <c r="D6721" s="789"/>
      <c r="E6721" s="789"/>
      <c r="F6721" s="789"/>
    </row>
    <row r="6722" spans="1:6">
      <c r="A6722" s="970"/>
      <c r="B6722" s="974"/>
      <c r="C6722" s="972"/>
      <c r="D6722" s="789"/>
      <c r="E6722" s="789"/>
      <c r="F6722" s="789"/>
    </row>
    <row r="6723" spans="1:6">
      <c r="A6723" s="970"/>
      <c r="B6723" s="974"/>
      <c r="C6723" s="972"/>
      <c r="D6723" s="789"/>
      <c r="E6723" s="789"/>
      <c r="F6723" s="789"/>
    </row>
    <row r="6724" spans="1:6">
      <c r="A6724" s="970"/>
      <c r="B6724" s="974"/>
      <c r="C6724" s="972"/>
      <c r="D6724" s="789"/>
      <c r="E6724" s="789"/>
      <c r="F6724" s="789"/>
    </row>
    <row r="6725" spans="1:6">
      <c r="A6725" s="970"/>
      <c r="B6725" s="974"/>
      <c r="C6725" s="972"/>
      <c r="D6725" s="789"/>
      <c r="E6725" s="789"/>
      <c r="F6725" s="789"/>
    </row>
    <row r="6726" spans="1:6">
      <c r="A6726" s="970"/>
      <c r="B6726" s="974"/>
      <c r="C6726" s="972"/>
      <c r="D6726" s="789"/>
      <c r="E6726" s="789"/>
      <c r="F6726" s="789"/>
    </row>
    <row r="6727" spans="1:6">
      <c r="A6727" s="970"/>
      <c r="B6727" s="974"/>
      <c r="C6727" s="972"/>
      <c r="D6727" s="789"/>
      <c r="E6727" s="789"/>
      <c r="F6727" s="789"/>
    </row>
    <row r="6728" spans="1:6">
      <c r="A6728" s="970"/>
      <c r="B6728" s="974"/>
      <c r="C6728" s="972"/>
      <c r="D6728" s="789"/>
      <c r="E6728" s="789"/>
      <c r="F6728" s="789"/>
    </row>
    <row r="6729" spans="1:6">
      <c r="A6729" s="970"/>
      <c r="B6729" s="974"/>
      <c r="C6729" s="972"/>
      <c r="D6729" s="789"/>
      <c r="E6729" s="789"/>
      <c r="F6729" s="789"/>
    </row>
    <row r="6730" spans="1:6">
      <c r="A6730" s="970"/>
      <c r="B6730" s="974"/>
      <c r="C6730" s="972"/>
      <c r="D6730" s="789"/>
      <c r="E6730" s="789"/>
      <c r="F6730" s="789"/>
    </row>
    <row r="6731" spans="1:6">
      <c r="A6731" s="970"/>
      <c r="B6731" s="974"/>
      <c r="C6731" s="972"/>
      <c r="D6731" s="789"/>
      <c r="E6731" s="789"/>
      <c r="F6731" s="789"/>
    </row>
    <row r="6732" spans="1:6">
      <c r="A6732" s="970"/>
      <c r="B6732" s="974"/>
      <c r="C6732" s="972"/>
      <c r="D6732" s="789"/>
      <c r="E6732" s="789"/>
      <c r="F6732" s="789"/>
    </row>
    <row r="6733" spans="1:6">
      <c r="A6733" s="970"/>
      <c r="B6733" s="974"/>
      <c r="C6733" s="972"/>
      <c r="D6733" s="789"/>
      <c r="E6733" s="789"/>
      <c r="F6733" s="789"/>
    </row>
    <row r="6734" spans="1:6">
      <c r="A6734" s="970"/>
      <c r="B6734" s="974"/>
      <c r="C6734" s="972"/>
      <c r="D6734" s="789"/>
      <c r="E6734" s="789"/>
      <c r="F6734" s="789"/>
    </row>
    <row r="6735" spans="1:6">
      <c r="A6735" s="970"/>
      <c r="B6735" s="974"/>
      <c r="C6735" s="972"/>
      <c r="D6735" s="789"/>
      <c r="E6735" s="789"/>
      <c r="F6735" s="789"/>
    </row>
    <row r="6736" spans="1:6">
      <c r="A6736" s="970"/>
      <c r="B6736" s="974"/>
      <c r="C6736" s="972"/>
      <c r="D6736" s="789"/>
      <c r="E6736" s="789"/>
      <c r="F6736" s="789"/>
    </row>
    <row r="6737" spans="1:6">
      <c r="A6737" s="970"/>
      <c r="B6737" s="974"/>
      <c r="C6737" s="972"/>
      <c r="D6737" s="789"/>
      <c r="E6737" s="789"/>
      <c r="F6737" s="789"/>
    </row>
    <row r="6738" spans="1:6">
      <c r="A6738" s="970"/>
      <c r="B6738" s="974"/>
      <c r="C6738" s="972"/>
      <c r="D6738" s="789"/>
      <c r="E6738" s="789"/>
      <c r="F6738" s="789"/>
    </row>
    <row r="6739" spans="1:6">
      <c r="A6739" s="970"/>
      <c r="B6739" s="974"/>
      <c r="C6739" s="972"/>
      <c r="D6739" s="789"/>
      <c r="E6739" s="789"/>
      <c r="F6739" s="789"/>
    </row>
    <row r="6740" spans="1:6">
      <c r="A6740" s="970"/>
      <c r="B6740" s="974"/>
      <c r="C6740" s="972"/>
      <c r="D6740" s="789"/>
      <c r="E6740" s="789"/>
      <c r="F6740" s="789"/>
    </row>
    <row r="6741" spans="1:6">
      <c r="A6741" s="970"/>
      <c r="B6741" s="974"/>
      <c r="C6741" s="972"/>
      <c r="D6741" s="789"/>
      <c r="E6741" s="789"/>
      <c r="F6741" s="789"/>
    </row>
    <row r="6742" spans="1:6">
      <c r="A6742" s="970"/>
      <c r="B6742" s="974"/>
      <c r="C6742" s="972"/>
      <c r="D6742" s="789"/>
      <c r="E6742" s="789"/>
      <c r="F6742" s="789"/>
    </row>
    <row r="6743" spans="1:6">
      <c r="A6743" s="970"/>
      <c r="B6743" s="974"/>
      <c r="C6743" s="972"/>
      <c r="D6743" s="789"/>
      <c r="E6743" s="789"/>
      <c r="F6743" s="789"/>
    </row>
    <row r="6744" spans="1:6">
      <c r="A6744" s="970"/>
      <c r="B6744" s="974"/>
      <c r="C6744" s="972"/>
      <c r="D6744" s="789"/>
      <c r="E6744" s="789"/>
      <c r="F6744" s="789"/>
    </row>
    <row r="6745" spans="1:6">
      <c r="A6745" s="970"/>
      <c r="B6745" s="974"/>
      <c r="C6745" s="972"/>
      <c r="D6745" s="789"/>
      <c r="E6745" s="789"/>
      <c r="F6745" s="789"/>
    </row>
    <row r="6746" spans="1:6">
      <c r="A6746" s="970"/>
      <c r="B6746" s="974"/>
      <c r="C6746" s="972"/>
      <c r="D6746" s="789"/>
      <c r="E6746" s="789"/>
      <c r="F6746" s="789"/>
    </row>
    <row r="6747" spans="1:6">
      <c r="A6747" s="970"/>
      <c r="B6747" s="974"/>
      <c r="C6747" s="972"/>
      <c r="D6747" s="789"/>
      <c r="E6747" s="789"/>
      <c r="F6747" s="789"/>
    </row>
    <row r="6748" spans="1:6">
      <c r="A6748" s="970"/>
      <c r="B6748" s="974"/>
      <c r="C6748" s="972"/>
      <c r="D6748" s="789"/>
      <c r="E6748" s="789"/>
      <c r="F6748" s="789"/>
    </row>
    <row r="6749" spans="1:6">
      <c r="A6749" s="970"/>
      <c r="B6749" s="974"/>
      <c r="C6749" s="972"/>
      <c r="D6749" s="789"/>
      <c r="E6749" s="789"/>
      <c r="F6749" s="789"/>
    </row>
    <row r="6750" spans="1:6">
      <c r="A6750" s="970"/>
      <c r="B6750" s="974"/>
      <c r="C6750" s="972"/>
      <c r="D6750" s="789"/>
      <c r="E6750" s="789"/>
      <c r="F6750" s="789"/>
    </row>
    <row r="6751" spans="1:6">
      <c r="A6751" s="970"/>
      <c r="B6751" s="974"/>
      <c r="C6751" s="972"/>
      <c r="D6751" s="789"/>
      <c r="E6751" s="789"/>
      <c r="F6751" s="789"/>
    </row>
    <row r="6752" spans="1:6">
      <c r="A6752" s="970"/>
      <c r="B6752" s="974"/>
      <c r="C6752" s="972"/>
      <c r="D6752" s="789"/>
      <c r="E6752" s="789"/>
      <c r="F6752" s="789"/>
    </row>
    <row r="6753" spans="1:6">
      <c r="A6753" s="970"/>
      <c r="B6753" s="974"/>
      <c r="C6753" s="972"/>
      <c r="D6753" s="789"/>
      <c r="E6753" s="789"/>
      <c r="F6753" s="789"/>
    </row>
    <row r="6754" spans="1:6">
      <c r="A6754" s="970"/>
      <c r="B6754" s="974"/>
      <c r="C6754" s="972"/>
      <c r="D6754" s="789"/>
      <c r="E6754" s="789"/>
      <c r="F6754" s="789"/>
    </row>
    <row r="6755" spans="1:6">
      <c r="A6755" s="970"/>
      <c r="B6755" s="974"/>
      <c r="C6755" s="972"/>
      <c r="D6755" s="789"/>
      <c r="E6755" s="789"/>
      <c r="F6755" s="789"/>
    </row>
    <row r="6756" spans="1:6">
      <c r="A6756" s="970"/>
      <c r="B6756" s="974"/>
      <c r="C6756" s="972"/>
      <c r="D6756" s="789"/>
      <c r="E6756" s="789"/>
      <c r="F6756" s="789"/>
    </row>
    <row r="6757" spans="1:6">
      <c r="A6757" s="970"/>
      <c r="B6757" s="974"/>
      <c r="C6757" s="972"/>
      <c r="D6757" s="789"/>
      <c r="E6757" s="789"/>
      <c r="F6757" s="789"/>
    </row>
    <row r="6758" spans="1:6">
      <c r="A6758" s="970"/>
      <c r="B6758" s="974"/>
      <c r="C6758" s="972"/>
      <c r="D6758" s="789"/>
      <c r="E6758" s="789"/>
      <c r="F6758" s="789"/>
    </row>
    <row r="6759" spans="1:6">
      <c r="A6759" s="970"/>
      <c r="B6759" s="974"/>
      <c r="C6759" s="972"/>
      <c r="D6759" s="789"/>
      <c r="E6759" s="789"/>
      <c r="F6759" s="789"/>
    </row>
    <row r="6760" spans="1:6">
      <c r="A6760" s="970"/>
      <c r="B6760" s="974"/>
      <c r="C6760" s="972"/>
      <c r="D6760" s="789"/>
      <c r="E6760" s="789"/>
      <c r="F6760" s="789"/>
    </row>
    <row r="6761" spans="1:6">
      <c r="A6761" s="970"/>
      <c r="B6761" s="974"/>
      <c r="C6761" s="972"/>
      <c r="D6761" s="789"/>
      <c r="E6761" s="789"/>
      <c r="F6761" s="789"/>
    </row>
    <row r="6762" spans="1:6">
      <c r="A6762" s="970"/>
      <c r="B6762" s="974"/>
      <c r="C6762" s="972"/>
      <c r="D6762" s="789"/>
      <c r="E6762" s="789"/>
      <c r="F6762" s="789"/>
    </row>
    <row r="6763" spans="1:6">
      <c r="A6763" s="970"/>
      <c r="B6763" s="974"/>
      <c r="C6763" s="972"/>
      <c r="D6763" s="789"/>
      <c r="E6763" s="789"/>
      <c r="F6763" s="789"/>
    </row>
    <row r="6764" spans="1:6">
      <c r="A6764" s="970"/>
      <c r="B6764" s="974"/>
      <c r="C6764" s="972"/>
      <c r="D6764" s="789"/>
      <c r="E6764" s="789"/>
      <c r="F6764" s="789"/>
    </row>
    <row r="6765" spans="1:6">
      <c r="A6765" s="970"/>
      <c r="B6765" s="974"/>
      <c r="C6765" s="972"/>
      <c r="D6765" s="789"/>
      <c r="E6765" s="789"/>
      <c r="F6765" s="789"/>
    </row>
    <row r="6766" spans="1:6">
      <c r="A6766" s="970"/>
      <c r="B6766" s="974"/>
      <c r="C6766" s="972"/>
      <c r="D6766" s="789"/>
      <c r="E6766" s="789"/>
      <c r="F6766" s="789"/>
    </row>
    <row r="6767" spans="1:6">
      <c r="A6767" s="970"/>
      <c r="B6767" s="974"/>
      <c r="C6767" s="972"/>
      <c r="D6767" s="789"/>
      <c r="E6767" s="789"/>
      <c r="F6767" s="789"/>
    </row>
    <row r="6768" spans="1:6">
      <c r="A6768" s="970"/>
      <c r="B6768" s="974"/>
      <c r="C6768" s="972"/>
      <c r="D6768" s="789"/>
      <c r="E6768" s="789"/>
      <c r="F6768" s="789"/>
    </row>
    <row r="6769" spans="1:6">
      <c r="A6769" s="970"/>
      <c r="B6769" s="974"/>
      <c r="C6769" s="972"/>
      <c r="D6769" s="789"/>
      <c r="E6769" s="789"/>
      <c r="F6769" s="789"/>
    </row>
    <row r="6770" spans="1:6">
      <c r="A6770" s="970"/>
      <c r="B6770" s="974"/>
      <c r="C6770" s="972"/>
      <c r="D6770" s="789"/>
      <c r="E6770" s="789"/>
      <c r="F6770" s="789"/>
    </row>
    <row r="6771" spans="1:6">
      <c r="A6771" s="970"/>
      <c r="B6771" s="974"/>
      <c r="C6771" s="972"/>
      <c r="D6771" s="789"/>
      <c r="E6771" s="789"/>
      <c r="F6771" s="789"/>
    </row>
    <row r="6772" spans="1:6">
      <c r="A6772" s="970"/>
      <c r="B6772" s="974"/>
      <c r="C6772" s="972"/>
      <c r="D6772" s="789"/>
      <c r="E6772" s="789"/>
      <c r="F6772" s="789"/>
    </row>
    <row r="6773" spans="1:6">
      <c r="A6773" s="970"/>
      <c r="B6773" s="974"/>
      <c r="C6773" s="972"/>
      <c r="D6773" s="789"/>
      <c r="E6773" s="789"/>
      <c r="F6773" s="789"/>
    </row>
    <row r="6774" spans="1:6">
      <c r="A6774" s="970"/>
      <c r="B6774" s="974"/>
      <c r="C6774" s="972"/>
      <c r="D6774" s="789"/>
      <c r="E6774" s="789"/>
      <c r="F6774" s="789"/>
    </row>
    <row r="6775" spans="1:6">
      <c r="A6775" s="970"/>
      <c r="B6775" s="974"/>
      <c r="C6775" s="972"/>
      <c r="D6775" s="789"/>
      <c r="E6775" s="789"/>
      <c r="F6775" s="789"/>
    </row>
    <row r="6776" spans="1:6">
      <c r="A6776" s="970"/>
      <c r="B6776" s="974"/>
      <c r="C6776" s="972"/>
      <c r="D6776" s="789"/>
      <c r="E6776" s="789"/>
      <c r="F6776" s="789"/>
    </row>
    <row r="6777" spans="1:6">
      <c r="A6777" s="970"/>
      <c r="B6777" s="974"/>
      <c r="C6777" s="972"/>
      <c r="D6777" s="789"/>
      <c r="E6777" s="789"/>
      <c r="F6777" s="789"/>
    </row>
    <row r="6778" spans="1:6">
      <c r="A6778" s="970"/>
      <c r="B6778" s="974"/>
      <c r="C6778" s="972"/>
      <c r="D6778" s="789"/>
      <c r="E6778" s="789"/>
      <c r="F6778" s="789"/>
    </row>
    <row r="6779" spans="1:6">
      <c r="A6779" s="970"/>
      <c r="B6779" s="974"/>
      <c r="C6779" s="972"/>
      <c r="D6779" s="789"/>
      <c r="E6779" s="789"/>
      <c r="F6779" s="789"/>
    </row>
    <row r="6780" spans="1:6">
      <c r="A6780" s="970"/>
      <c r="B6780" s="974"/>
      <c r="C6780" s="972"/>
      <c r="D6780" s="789"/>
      <c r="E6780" s="789"/>
      <c r="F6780" s="789"/>
    </row>
    <row r="6781" spans="1:6">
      <c r="A6781" s="970"/>
      <c r="B6781" s="974"/>
      <c r="C6781" s="972"/>
      <c r="D6781" s="789"/>
      <c r="E6781" s="789"/>
      <c r="F6781" s="789"/>
    </row>
    <row r="6782" spans="1:6">
      <c r="A6782" s="970"/>
      <c r="B6782" s="974"/>
      <c r="C6782" s="972"/>
      <c r="D6782" s="789"/>
      <c r="E6782" s="789"/>
      <c r="F6782" s="789"/>
    </row>
    <row r="6783" spans="1:6">
      <c r="A6783" s="970"/>
      <c r="B6783" s="974"/>
      <c r="C6783" s="972"/>
      <c r="D6783" s="789"/>
      <c r="E6783" s="789"/>
      <c r="F6783" s="789"/>
    </row>
    <row r="6784" spans="1:6">
      <c r="A6784" s="970"/>
      <c r="B6784" s="974"/>
      <c r="C6784" s="972"/>
      <c r="D6784" s="789"/>
      <c r="E6784" s="789"/>
      <c r="F6784" s="789"/>
    </row>
    <row r="6785" spans="1:6">
      <c r="A6785" s="970"/>
      <c r="B6785" s="974"/>
      <c r="C6785" s="972"/>
      <c r="D6785" s="789"/>
      <c r="E6785" s="789"/>
      <c r="F6785" s="789"/>
    </row>
    <row r="6786" spans="1:6">
      <c r="A6786" s="970"/>
      <c r="B6786" s="974"/>
      <c r="C6786" s="972"/>
      <c r="D6786" s="789"/>
      <c r="E6786" s="789"/>
      <c r="F6786" s="789"/>
    </row>
    <row r="6787" spans="1:6">
      <c r="A6787" s="970"/>
      <c r="B6787" s="974"/>
      <c r="C6787" s="972"/>
      <c r="D6787" s="789"/>
      <c r="E6787" s="789"/>
      <c r="F6787" s="789"/>
    </row>
    <row r="6788" spans="1:6">
      <c r="A6788" s="970"/>
      <c r="B6788" s="974"/>
      <c r="C6788" s="972"/>
      <c r="D6788" s="789"/>
      <c r="E6788" s="789"/>
      <c r="F6788" s="789"/>
    </row>
    <row r="6789" spans="1:6">
      <c r="A6789" s="970"/>
      <c r="B6789" s="974"/>
      <c r="C6789" s="972"/>
      <c r="D6789" s="789"/>
      <c r="E6789" s="789"/>
      <c r="F6789" s="789"/>
    </row>
    <row r="6790" spans="1:6">
      <c r="A6790" s="970"/>
      <c r="B6790" s="974"/>
      <c r="C6790" s="972"/>
      <c r="D6790" s="789"/>
      <c r="E6790" s="789"/>
      <c r="F6790" s="789"/>
    </row>
    <row r="6791" spans="1:6">
      <c r="A6791" s="970"/>
      <c r="B6791" s="974"/>
      <c r="C6791" s="972"/>
      <c r="D6791" s="789"/>
      <c r="E6791" s="789"/>
      <c r="F6791" s="789"/>
    </row>
    <row r="6792" spans="1:6">
      <c r="A6792" s="970"/>
      <c r="B6792" s="974"/>
      <c r="C6792" s="972"/>
      <c r="D6792" s="789"/>
      <c r="E6792" s="789"/>
      <c r="F6792" s="789"/>
    </row>
    <row r="6793" spans="1:6">
      <c r="A6793" s="970"/>
      <c r="B6793" s="974"/>
      <c r="C6793" s="972"/>
      <c r="D6793" s="789"/>
      <c r="E6793" s="789"/>
      <c r="F6793" s="789"/>
    </row>
    <row r="6794" spans="1:6">
      <c r="A6794" s="970"/>
      <c r="B6794" s="974"/>
      <c r="C6794" s="972"/>
      <c r="D6794" s="789"/>
      <c r="E6794" s="789"/>
      <c r="F6794" s="789"/>
    </row>
    <row r="6795" spans="1:6">
      <c r="A6795" s="970"/>
      <c r="B6795" s="974"/>
      <c r="C6795" s="972"/>
      <c r="D6795" s="789"/>
      <c r="E6795" s="789"/>
      <c r="F6795" s="789"/>
    </row>
    <row r="6796" spans="1:6">
      <c r="A6796" s="970"/>
      <c r="B6796" s="974"/>
      <c r="C6796" s="972"/>
      <c r="D6796" s="789"/>
      <c r="E6796" s="789"/>
      <c r="F6796" s="789"/>
    </row>
    <row r="6797" spans="1:6">
      <c r="A6797" s="970"/>
      <c r="B6797" s="974"/>
      <c r="C6797" s="972"/>
      <c r="D6797" s="789"/>
      <c r="E6797" s="789"/>
      <c r="F6797" s="789"/>
    </row>
    <row r="6798" spans="1:6">
      <c r="A6798" s="970"/>
      <c r="B6798" s="974"/>
      <c r="C6798" s="972"/>
      <c r="D6798" s="789"/>
      <c r="E6798" s="789"/>
      <c r="F6798" s="789"/>
    </row>
    <row r="6799" spans="1:6">
      <c r="A6799" s="970"/>
      <c r="B6799" s="974"/>
      <c r="C6799" s="972"/>
      <c r="D6799" s="789"/>
      <c r="E6799" s="789"/>
      <c r="F6799" s="789"/>
    </row>
    <row r="6800" spans="1:6">
      <c r="A6800" s="970"/>
      <c r="B6800" s="974"/>
      <c r="C6800" s="972"/>
      <c r="D6800" s="789"/>
      <c r="E6800" s="789"/>
      <c r="F6800" s="789"/>
    </row>
    <row r="6801" spans="1:6">
      <c r="A6801" s="970"/>
      <c r="B6801" s="974"/>
      <c r="C6801" s="972"/>
      <c r="D6801" s="789"/>
      <c r="E6801" s="789"/>
      <c r="F6801" s="789"/>
    </row>
    <row r="6802" spans="1:6">
      <c r="A6802" s="970"/>
      <c r="B6802" s="974"/>
      <c r="C6802" s="972"/>
      <c r="D6802" s="789"/>
      <c r="E6802" s="789"/>
      <c r="F6802" s="789"/>
    </row>
    <row r="6803" spans="1:6">
      <c r="A6803" s="970"/>
      <c r="B6803" s="974"/>
      <c r="C6803" s="972"/>
      <c r="D6803" s="789"/>
      <c r="E6803" s="789"/>
      <c r="F6803" s="789"/>
    </row>
    <row r="6804" spans="1:6">
      <c r="A6804" s="970"/>
      <c r="B6804" s="974"/>
      <c r="C6804" s="972"/>
      <c r="D6804" s="789"/>
      <c r="E6804" s="789"/>
      <c r="F6804" s="789"/>
    </row>
    <row r="6805" spans="1:6">
      <c r="A6805" s="970"/>
      <c r="B6805" s="974"/>
      <c r="C6805" s="972"/>
      <c r="D6805" s="789"/>
      <c r="E6805" s="789"/>
      <c r="F6805" s="789"/>
    </row>
    <row r="6806" spans="1:6">
      <c r="A6806" s="970"/>
      <c r="B6806" s="974"/>
      <c r="C6806" s="972"/>
      <c r="D6806" s="789"/>
      <c r="E6806" s="789"/>
      <c r="F6806" s="789"/>
    </row>
    <row r="6807" spans="1:6">
      <c r="A6807" s="970"/>
      <c r="B6807" s="974"/>
      <c r="C6807" s="972"/>
      <c r="D6807" s="789"/>
      <c r="E6807" s="789"/>
      <c r="F6807" s="789"/>
    </row>
    <row r="6808" spans="1:6">
      <c r="A6808" s="970"/>
      <c r="B6808" s="974"/>
      <c r="C6808" s="972"/>
      <c r="D6808" s="789"/>
      <c r="E6808" s="789"/>
      <c r="F6808" s="789"/>
    </row>
    <row r="6809" spans="1:6">
      <c r="A6809" s="970"/>
      <c r="B6809" s="974"/>
      <c r="C6809" s="972"/>
      <c r="D6809" s="789"/>
      <c r="E6809" s="789"/>
      <c r="F6809" s="789"/>
    </row>
    <row r="6810" spans="1:6">
      <c r="A6810" s="970"/>
      <c r="B6810" s="974"/>
      <c r="C6810" s="972"/>
      <c r="D6810" s="789"/>
      <c r="E6810" s="789"/>
      <c r="F6810" s="789"/>
    </row>
    <row r="6811" spans="1:6">
      <c r="A6811" s="970"/>
      <c r="B6811" s="974"/>
      <c r="C6811" s="972"/>
      <c r="D6811" s="789"/>
      <c r="E6811" s="789"/>
      <c r="F6811" s="789"/>
    </row>
    <row r="6812" spans="1:6">
      <c r="A6812" s="970"/>
      <c r="B6812" s="974"/>
      <c r="C6812" s="972"/>
      <c r="D6812" s="789"/>
      <c r="E6812" s="789"/>
      <c r="F6812" s="789"/>
    </row>
    <row r="6813" spans="1:6">
      <c r="A6813" s="970"/>
      <c r="B6813" s="974"/>
      <c r="C6813" s="972"/>
      <c r="D6813" s="789"/>
      <c r="E6813" s="789"/>
      <c r="F6813" s="789"/>
    </row>
    <row r="6814" spans="1:6">
      <c r="A6814" s="970"/>
      <c r="B6814" s="974"/>
      <c r="C6814" s="972"/>
      <c r="D6814" s="789"/>
      <c r="E6814" s="789"/>
      <c r="F6814" s="789"/>
    </row>
    <row r="6815" spans="1:6">
      <c r="A6815" s="970"/>
      <c r="B6815" s="974"/>
      <c r="C6815" s="972"/>
      <c r="D6815" s="789"/>
      <c r="E6815" s="789"/>
      <c r="F6815" s="789"/>
    </row>
    <row r="6816" spans="1:6">
      <c r="A6816" s="970"/>
      <c r="B6816" s="974"/>
      <c r="C6816" s="972"/>
      <c r="D6816" s="789"/>
      <c r="E6816" s="789"/>
      <c r="F6816" s="789"/>
    </row>
    <row r="6817" spans="1:6">
      <c r="A6817" s="970"/>
      <c r="B6817" s="974"/>
      <c r="C6817" s="972"/>
      <c r="D6817" s="789"/>
      <c r="E6817" s="789"/>
      <c r="F6817" s="789"/>
    </row>
    <row r="6818" spans="1:6">
      <c r="A6818" s="970"/>
      <c r="B6818" s="974"/>
      <c r="C6818" s="972"/>
      <c r="D6818" s="789"/>
      <c r="E6818" s="789"/>
      <c r="F6818" s="789"/>
    </row>
    <row r="6819" spans="1:6">
      <c r="A6819" s="970"/>
      <c r="B6819" s="974"/>
      <c r="C6819" s="972"/>
      <c r="D6819" s="789"/>
      <c r="E6819" s="789"/>
      <c r="F6819" s="789"/>
    </row>
    <row r="6820" spans="1:6">
      <c r="A6820" s="970"/>
      <c r="B6820" s="974"/>
      <c r="C6820" s="972"/>
      <c r="D6820" s="789"/>
      <c r="E6820" s="789"/>
      <c r="F6820" s="789"/>
    </row>
    <row r="6821" spans="1:6">
      <c r="A6821" s="970"/>
      <c r="B6821" s="974"/>
      <c r="C6821" s="972"/>
      <c r="D6821" s="789"/>
      <c r="E6821" s="789"/>
      <c r="F6821" s="789"/>
    </row>
    <row r="6822" spans="1:6">
      <c r="A6822" s="970"/>
      <c r="B6822" s="974"/>
      <c r="C6822" s="972"/>
      <c r="D6822" s="789"/>
      <c r="E6822" s="789"/>
      <c r="F6822" s="789"/>
    </row>
    <row r="6823" spans="1:6">
      <c r="A6823" s="970"/>
      <c r="B6823" s="974"/>
      <c r="C6823" s="972"/>
      <c r="D6823" s="789"/>
      <c r="E6823" s="789"/>
      <c r="F6823" s="789"/>
    </row>
    <row r="6824" spans="1:6">
      <c r="A6824" s="970"/>
      <c r="B6824" s="974"/>
      <c r="C6824" s="972"/>
      <c r="D6824" s="789"/>
      <c r="E6824" s="789"/>
      <c r="F6824" s="789"/>
    </row>
    <row r="6825" spans="1:6">
      <c r="A6825" s="970"/>
      <c r="B6825" s="974"/>
      <c r="C6825" s="972"/>
      <c r="D6825" s="789"/>
      <c r="E6825" s="789"/>
      <c r="F6825" s="789"/>
    </row>
    <row r="6826" spans="1:6">
      <c r="A6826" s="970"/>
      <c r="B6826" s="974"/>
      <c r="C6826" s="972"/>
      <c r="D6826" s="789"/>
      <c r="E6826" s="789"/>
      <c r="F6826" s="789"/>
    </row>
    <row r="6827" spans="1:6">
      <c r="A6827" s="970"/>
      <c r="B6827" s="974"/>
      <c r="C6827" s="972"/>
      <c r="D6827" s="789"/>
      <c r="E6827" s="789"/>
      <c r="F6827" s="789"/>
    </row>
    <row r="6828" spans="1:6">
      <c r="A6828" s="970"/>
      <c r="B6828" s="974"/>
      <c r="C6828" s="972"/>
      <c r="D6828" s="789"/>
      <c r="E6828" s="789"/>
      <c r="F6828" s="789"/>
    </row>
    <row r="6829" spans="1:6">
      <c r="A6829" s="970"/>
      <c r="B6829" s="974"/>
      <c r="C6829" s="972"/>
      <c r="D6829" s="789"/>
      <c r="E6829" s="789"/>
      <c r="F6829" s="789"/>
    </row>
    <row r="6830" spans="1:6">
      <c r="A6830" s="970"/>
      <c r="B6830" s="974"/>
      <c r="C6830" s="972"/>
      <c r="D6830" s="789"/>
      <c r="E6830" s="789"/>
      <c r="F6830" s="789"/>
    </row>
    <row r="6831" spans="1:6">
      <c r="A6831" s="970"/>
      <c r="B6831" s="974"/>
      <c r="C6831" s="972"/>
      <c r="D6831" s="789"/>
      <c r="E6831" s="789"/>
      <c r="F6831" s="789"/>
    </row>
    <row r="6832" spans="1:6">
      <c r="A6832" s="970"/>
      <c r="B6832" s="974"/>
      <c r="C6832" s="972"/>
      <c r="D6832" s="789"/>
      <c r="E6832" s="789"/>
      <c r="F6832" s="789"/>
    </row>
    <row r="6833" spans="1:6">
      <c r="A6833" s="970"/>
      <c r="B6833" s="974"/>
      <c r="C6833" s="972"/>
      <c r="D6833" s="789"/>
      <c r="E6833" s="789"/>
      <c r="F6833" s="789"/>
    </row>
    <row r="6834" spans="1:6">
      <c r="A6834" s="970"/>
      <c r="B6834" s="974"/>
      <c r="C6834" s="972"/>
      <c r="D6834" s="789"/>
      <c r="E6834" s="789"/>
      <c r="F6834" s="789"/>
    </row>
    <row r="6835" spans="1:6">
      <c r="A6835" s="970"/>
      <c r="B6835" s="974"/>
      <c r="C6835" s="972"/>
      <c r="D6835" s="789"/>
      <c r="E6835" s="789"/>
      <c r="F6835" s="789"/>
    </row>
    <row r="6836" spans="1:6">
      <c r="A6836" s="970"/>
      <c r="B6836" s="974"/>
      <c r="C6836" s="972"/>
      <c r="D6836" s="789"/>
      <c r="E6836" s="789"/>
      <c r="F6836" s="789"/>
    </row>
    <row r="6837" spans="1:6">
      <c r="A6837" s="970"/>
      <c r="B6837" s="974"/>
      <c r="C6837" s="972"/>
      <c r="D6837" s="789"/>
      <c r="E6837" s="789"/>
      <c r="F6837" s="789"/>
    </row>
    <row r="6838" spans="1:6">
      <c r="A6838" s="970"/>
      <c r="B6838" s="974"/>
      <c r="C6838" s="972"/>
      <c r="D6838" s="789"/>
      <c r="E6838" s="789"/>
      <c r="F6838" s="789"/>
    </row>
    <row r="6839" spans="1:6">
      <c r="A6839" s="970"/>
      <c r="B6839" s="974"/>
      <c r="C6839" s="972"/>
      <c r="D6839" s="789"/>
      <c r="E6839" s="789"/>
      <c r="F6839" s="789"/>
    </row>
    <row r="6840" spans="1:6">
      <c r="A6840" s="970"/>
      <c r="B6840" s="974"/>
      <c r="C6840" s="972"/>
      <c r="D6840" s="789"/>
      <c r="E6840" s="789"/>
      <c r="F6840" s="789"/>
    </row>
    <row r="6841" spans="1:6">
      <c r="A6841" s="970"/>
      <c r="B6841" s="974"/>
      <c r="C6841" s="972"/>
      <c r="D6841" s="789"/>
      <c r="E6841" s="789"/>
      <c r="F6841" s="789"/>
    </row>
    <row r="6842" spans="1:6">
      <c r="A6842" s="970"/>
      <c r="B6842" s="974"/>
      <c r="C6842" s="972"/>
      <c r="D6842" s="789"/>
      <c r="E6842" s="789"/>
      <c r="F6842" s="789"/>
    </row>
    <row r="6843" spans="1:6">
      <c r="A6843" s="970"/>
      <c r="B6843" s="974"/>
      <c r="C6843" s="972"/>
      <c r="D6843" s="789"/>
      <c r="E6843" s="789"/>
      <c r="F6843" s="789"/>
    </row>
    <row r="6844" spans="1:6">
      <c r="A6844" s="970"/>
      <c r="B6844" s="974"/>
      <c r="C6844" s="972"/>
      <c r="D6844" s="789"/>
      <c r="E6844" s="789"/>
      <c r="F6844" s="789"/>
    </row>
    <row r="6845" spans="1:6">
      <c r="A6845" s="970"/>
      <c r="B6845" s="974"/>
      <c r="C6845" s="972"/>
      <c r="D6845" s="789"/>
      <c r="E6845" s="789"/>
      <c r="F6845" s="789"/>
    </row>
    <row r="6846" spans="1:6">
      <c r="A6846" s="970"/>
      <c r="B6846" s="974"/>
      <c r="C6846" s="972"/>
      <c r="D6846" s="789"/>
      <c r="E6846" s="789"/>
      <c r="F6846" s="789"/>
    </row>
    <row r="6847" spans="1:6">
      <c r="A6847" s="970"/>
      <c r="B6847" s="974"/>
      <c r="C6847" s="972"/>
      <c r="D6847" s="789"/>
      <c r="E6847" s="789"/>
      <c r="F6847" s="789"/>
    </row>
    <row r="6848" spans="1:6">
      <c r="A6848" s="970"/>
      <c r="B6848" s="974"/>
      <c r="C6848" s="972"/>
      <c r="D6848" s="789"/>
      <c r="E6848" s="789"/>
      <c r="F6848" s="789"/>
    </row>
    <row r="6849" spans="1:6">
      <c r="A6849" s="970"/>
      <c r="B6849" s="974"/>
      <c r="C6849" s="972"/>
      <c r="D6849" s="789"/>
      <c r="E6849" s="789"/>
      <c r="F6849" s="789"/>
    </row>
    <row r="6850" spans="1:6">
      <c r="A6850" s="970"/>
      <c r="B6850" s="974"/>
      <c r="C6850" s="972"/>
      <c r="D6850" s="789"/>
      <c r="E6850" s="789"/>
      <c r="F6850" s="789"/>
    </row>
    <row r="6851" spans="1:6">
      <c r="A6851" s="970"/>
      <c r="B6851" s="974"/>
      <c r="C6851" s="972"/>
      <c r="D6851" s="789"/>
      <c r="E6851" s="789"/>
      <c r="F6851" s="789"/>
    </row>
    <row r="6852" spans="1:6">
      <c r="A6852" s="970"/>
      <c r="B6852" s="974"/>
      <c r="C6852" s="972"/>
      <c r="D6852" s="789"/>
      <c r="E6852" s="789"/>
      <c r="F6852" s="789"/>
    </row>
    <row r="6853" spans="1:6">
      <c r="A6853" s="970"/>
      <c r="B6853" s="974"/>
      <c r="C6853" s="972"/>
      <c r="D6853" s="789"/>
      <c r="E6853" s="789"/>
      <c r="F6853" s="789"/>
    </row>
    <row r="6854" spans="1:6">
      <c r="A6854" s="970"/>
      <c r="B6854" s="974"/>
      <c r="C6854" s="972"/>
      <c r="D6854" s="789"/>
      <c r="E6854" s="789"/>
      <c r="F6854" s="789"/>
    </row>
    <row r="6855" spans="1:6">
      <c r="A6855" s="970"/>
      <c r="B6855" s="974"/>
      <c r="C6855" s="972"/>
      <c r="D6855" s="789"/>
      <c r="E6855" s="789"/>
      <c r="F6855" s="789"/>
    </row>
    <row r="6856" spans="1:6">
      <c r="A6856" s="970"/>
      <c r="B6856" s="974"/>
      <c r="C6856" s="972"/>
      <c r="D6856" s="789"/>
      <c r="E6856" s="789"/>
      <c r="F6856" s="789"/>
    </row>
    <row r="6857" spans="1:6">
      <c r="A6857" s="970"/>
      <c r="B6857" s="974"/>
      <c r="C6857" s="972"/>
      <c r="D6857" s="789"/>
      <c r="E6857" s="789"/>
      <c r="F6857" s="789"/>
    </row>
    <row r="6858" spans="1:6">
      <c r="A6858" s="970"/>
      <c r="B6858" s="974"/>
      <c r="C6858" s="972"/>
      <c r="D6858" s="789"/>
      <c r="E6858" s="789"/>
      <c r="F6858" s="789"/>
    </row>
    <row r="6859" spans="1:6">
      <c r="A6859" s="970"/>
      <c r="B6859" s="974"/>
      <c r="C6859" s="972"/>
      <c r="D6859" s="789"/>
      <c r="E6859" s="789"/>
      <c r="F6859" s="789"/>
    </row>
    <row r="6860" spans="1:6">
      <c r="A6860" s="970"/>
      <c r="B6860" s="974"/>
      <c r="C6860" s="972"/>
      <c r="D6860" s="789"/>
      <c r="E6860" s="789"/>
      <c r="F6860" s="789"/>
    </row>
    <row r="6861" spans="1:6">
      <c r="A6861" s="970"/>
      <c r="B6861" s="974"/>
      <c r="C6861" s="972"/>
      <c r="D6861" s="789"/>
      <c r="E6861" s="789"/>
      <c r="F6861" s="789"/>
    </row>
    <row r="6862" spans="1:6">
      <c r="A6862" s="970"/>
      <c r="B6862" s="974"/>
      <c r="C6862" s="972"/>
      <c r="D6862" s="789"/>
      <c r="E6862" s="789"/>
      <c r="F6862" s="789"/>
    </row>
    <row r="6863" spans="1:6">
      <c r="A6863" s="970"/>
      <c r="B6863" s="974"/>
      <c r="C6863" s="972"/>
      <c r="D6863" s="789"/>
      <c r="E6863" s="789"/>
      <c r="F6863" s="789"/>
    </row>
    <row r="6864" spans="1:6">
      <c r="A6864" s="970"/>
      <c r="B6864" s="974"/>
      <c r="C6864" s="972"/>
      <c r="D6864" s="789"/>
      <c r="E6864" s="789"/>
      <c r="F6864" s="789"/>
    </row>
    <row r="6865" spans="1:6">
      <c r="A6865" s="970"/>
      <c r="B6865" s="974"/>
      <c r="C6865" s="972"/>
      <c r="D6865" s="789"/>
      <c r="E6865" s="789"/>
      <c r="F6865" s="789"/>
    </row>
    <row r="6866" spans="1:6">
      <c r="A6866" s="970"/>
      <c r="B6866" s="974"/>
      <c r="C6866" s="972"/>
      <c r="D6866" s="789"/>
      <c r="E6866" s="789"/>
      <c r="F6866" s="789"/>
    </row>
    <row r="6867" spans="1:6">
      <c r="A6867" s="970"/>
      <c r="B6867" s="974"/>
      <c r="C6867" s="972"/>
      <c r="D6867" s="789"/>
      <c r="E6867" s="789"/>
      <c r="F6867" s="789"/>
    </row>
    <row r="6868" spans="1:6">
      <c r="A6868" s="970"/>
      <c r="B6868" s="974"/>
      <c r="C6868" s="972"/>
      <c r="D6868" s="789"/>
      <c r="E6868" s="789"/>
      <c r="F6868" s="789"/>
    </row>
    <row r="6869" spans="1:6">
      <c r="A6869" s="970"/>
      <c r="B6869" s="974"/>
      <c r="C6869" s="972"/>
      <c r="D6869" s="789"/>
      <c r="E6869" s="789"/>
      <c r="F6869" s="789"/>
    </row>
    <row r="6870" spans="1:6">
      <c r="A6870" s="970"/>
      <c r="B6870" s="974"/>
      <c r="C6870" s="972"/>
      <c r="D6870" s="789"/>
      <c r="E6870" s="789"/>
      <c r="F6870" s="789"/>
    </row>
    <row r="6871" spans="1:6">
      <c r="A6871" s="970"/>
      <c r="B6871" s="974"/>
      <c r="C6871" s="972"/>
      <c r="D6871" s="789"/>
      <c r="E6871" s="789"/>
      <c r="F6871" s="789"/>
    </row>
    <row r="6872" spans="1:6">
      <c r="A6872" s="970"/>
      <c r="B6872" s="974"/>
      <c r="C6872" s="972"/>
      <c r="D6872" s="789"/>
      <c r="E6872" s="789"/>
      <c r="F6872" s="789"/>
    </row>
    <row r="6873" spans="1:6">
      <c r="A6873" s="970"/>
      <c r="B6873" s="974"/>
      <c r="C6873" s="972"/>
      <c r="D6873" s="789"/>
      <c r="E6873" s="789"/>
      <c r="F6873" s="789"/>
    </row>
    <row r="6874" spans="1:6">
      <c r="A6874" s="970"/>
      <c r="B6874" s="974"/>
      <c r="C6874" s="972"/>
      <c r="D6874" s="789"/>
      <c r="E6874" s="789"/>
      <c r="F6874" s="789"/>
    </row>
    <row r="6875" spans="1:6">
      <c r="A6875" s="970"/>
      <c r="B6875" s="974"/>
      <c r="C6875" s="972"/>
      <c r="D6875" s="789"/>
      <c r="E6875" s="789"/>
      <c r="F6875" s="789"/>
    </row>
    <row r="6876" spans="1:6">
      <c r="A6876" s="970"/>
      <c r="B6876" s="974"/>
      <c r="C6876" s="972"/>
      <c r="D6876" s="789"/>
      <c r="E6876" s="789"/>
      <c r="F6876" s="789"/>
    </row>
    <row r="6877" spans="1:6">
      <c r="A6877" s="970"/>
      <c r="B6877" s="974"/>
      <c r="C6877" s="972"/>
      <c r="D6877" s="789"/>
      <c r="E6877" s="789"/>
      <c r="F6877" s="789"/>
    </row>
    <row r="6878" spans="1:6">
      <c r="A6878" s="970"/>
      <c r="B6878" s="974"/>
      <c r="C6878" s="972"/>
      <c r="D6878" s="789"/>
      <c r="E6878" s="789"/>
      <c r="F6878" s="789"/>
    </row>
    <row r="6879" spans="1:6">
      <c r="A6879" s="970"/>
      <c r="B6879" s="974"/>
      <c r="C6879" s="972"/>
      <c r="D6879" s="789"/>
      <c r="E6879" s="789"/>
      <c r="F6879" s="789"/>
    </row>
    <row r="6880" spans="1:6">
      <c r="A6880" s="970"/>
      <c r="B6880" s="974"/>
      <c r="C6880" s="972"/>
      <c r="D6880" s="789"/>
      <c r="E6880" s="789"/>
      <c r="F6880" s="789"/>
    </row>
    <row r="6881" spans="1:6">
      <c r="A6881" s="970"/>
      <c r="B6881" s="974"/>
      <c r="C6881" s="972"/>
      <c r="D6881" s="789"/>
      <c r="E6881" s="789"/>
      <c r="F6881" s="789"/>
    </row>
    <row r="6882" spans="1:6">
      <c r="A6882" s="970"/>
      <c r="B6882" s="974"/>
      <c r="C6882" s="972"/>
      <c r="D6882" s="789"/>
      <c r="E6882" s="789"/>
      <c r="F6882" s="789"/>
    </row>
    <row r="6883" spans="1:6">
      <c r="A6883" s="970"/>
      <c r="B6883" s="974"/>
      <c r="C6883" s="972"/>
      <c r="D6883" s="789"/>
      <c r="E6883" s="789"/>
      <c r="F6883" s="789"/>
    </row>
    <row r="6884" spans="1:6">
      <c r="A6884" s="970"/>
      <c r="B6884" s="974"/>
      <c r="C6884" s="972"/>
      <c r="D6884" s="789"/>
      <c r="E6884" s="789"/>
      <c r="F6884" s="789"/>
    </row>
    <row r="6885" spans="1:6">
      <c r="A6885" s="970"/>
      <c r="B6885" s="974"/>
      <c r="C6885" s="972"/>
      <c r="D6885" s="789"/>
      <c r="E6885" s="789"/>
      <c r="F6885" s="789"/>
    </row>
    <row r="6886" spans="1:6">
      <c r="A6886" s="970"/>
      <c r="B6886" s="974"/>
      <c r="C6886" s="972"/>
      <c r="D6886" s="789"/>
      <c r="E6886" s="789"/>
      <c r="F6886" s="789"/>
    </row>
    <row r="6887" spans="1:6">
      <c r="A6887" s="970"/>
      <c r="B6887" s="974"/>
      <c r="C6887" s="972"/>
      <c r="D6887" s="789"/>
      <c r="E6887" s="789"/>
      <c r="F6887" s="789"/>
    </row>
    <row r="6888" spans="1:6">
      <c r="A6888" s="970"/>
      <c r="B6888" s="974"/>
      <c r="C6888" s="972"/>
      <c r="D6888" s="789"/>
      <c r="E6888" s="789"/>
      <c r="F6888" s="789"/>
    </row>
    <row r="6889" spans="1:6">
      <c r="A6889" s="970"/>
      <c r="B6889" s="974"/>
      <c r="C6889" s="972"/>
      <c r="D6889" s="789"/>
      <c r="E6889" s="789"/>
      <c r="F6889" s="789"/>
    </row>
    <row r="6890" spans="1:6">
      <c r="A6890" s="970"/>
      <c r="B6890" s="974"/>
      <c r="C6890" s="972"/>
      <c r="D6890" s="789"/>
      <c r="E6890" s="789"/>
      <c r="F6890" s="789"/>
    </row>
    <row r="6891" spans="1:6">
      <c r="A6891" s="970"/>
      <c r="B6891" s="974"/>
      <c r="C6891" s="972"/>
      <c r="D6891" s="789"/>
      <c r="E6891" s="789"/>
      <c r="F6891" s="789"/>
    </row>
    <row r="6892" spans="1:6">
      <c r="A6892" s="970"/>
      <c r="B6892" s="974"/>
      <c r="C6892" s="972"/>
      <c r="D6892" s="789"/>
      <c r="E6892" s="789"/>
      <c r="F6892" s="789"/>
    </row>
    <row r="6893" spans="1:6">
      <c r="A6893" s="970"/>
      <c r="B6893" s="974"/>
      <c r="C6893" s="972"/>
      <c r="D6893" s="789"/>
      <c r="E6893" s="789"/>
      <c r="F6893" s="789"/>
    </row>
    <row r="6894" spans="1:6">
      <c r="A6894" s="970"/>
      <c r="B6894" s="974"/>
      <c r="C6894" s="972"/>
      <c r="D6894" s="789"/>
      <c r="E6894" s="789"/>
      <c r="F6894" s="789"/>
    </row>
    <row r="6895" spans="1:6">
      <c r="A6895" s="970"/>
      <c r="B6895" s="974"/>
      <c r="C6895" s="972"/>
      <c r="D6895" s="789"/>
      <c r="E6895" s="789"/>
      <c r="F6895" s="789"/>
    </row>
    <row r="6896" spans="1:6">
      <c r="A6896" s="970"/>
      <c r="B6896" s="974"/>
      <c r="C6896" s="972"/>
      <c r="D6896" s="789"/>
      <c r="E6896" s="789"/>
      <c r="F6896" s="789"/>
    </row>
    <row r="6897" spans="1:6">
      <c r="A6897" s="970"/>
      <c r="B6897" s="974"/>
      <c r="C6897" s="972"/>
      <c r="D6897" s="789"/>
      <c r="E6897" s="789"/>
      <c r="F6897" s="789"/>
    </row>
    <row r="6898" spans="1:6">
      <c r="A6898" s="970"/>
      <c r="B6898" s="974"/>
      <c r="C6898" s="972"/>
      <c r="D6898" s="789"/>
      <c r="E6898" s="789"/>
      <c r="F6898" s="789"/>
    </row>
    <row r="6899" spans="1:6">
      <c r="A6899" s="970"/>
      <c r="B6899" s="974"/>
      <c r="C6899" s="972"/>
      <c r="D6899" s="789"/>
      <c r="E6899" s="789"/>
      <c r="F6899" s="789"/>
    </row>
    <row r="6900" spans="1:6">
      <c r="A6900" s="970"/>
      <c r="B6900" s="974"/>
      <c r="C6900" s="972"/>
      <c r="D6900" s="789"/>
      <c r="E6900" s="789"/>
      <c r="F6900" s="789"/>
    </row>
    <row r="6901" spans="1:6">
      <c r="A6901" s="970"/>
      <c r="B6901" s="974"/>
      <c r="C6901" s="972"/>
      <c r="D6901" s="789"/>
      <c r="E6901" s="789"/>
      <c r="F6901" s="789"/>
    </row>
    <row r="6902" spans="1:6">
      <c r="A6902" s="970"/>
      <c r="B6902" s="974"/>
      <c r="C6902" s="972"/>
      <c r="D6902" s="789"/>
      <c r="E6902" s="789"/>
      <c r="F6902" s="789"/>
    </row>
    <row r="6903" spans="1:6">
      <c r="A6903" s="970"/>
      <c r="B6903" s="974"/>
      <c r="C6903" s="972"/>
      <c r="D6903" s="789"/>
      <c r="E6903" s="789"/>
      <c r="F6903" s="789"/>
    </row>
    <row r="6904" spans="1:6">
      <c r="A6904" s="970"/>
      <c r="B6904" s="974"/>
      <c r="C6904" s="972"/>
      <c r="D6904" s="789"/>
      <c r="E6904" s="789"/>
      <c r="F6904" s="789"/>
    </row>
    <row r="6905" spans="1:6">
      <c r="A6905" s="970"/>
      <c r="B6905" s="974"/>
      <c r="C6905" s="972"/>
      <c r="D6905" s="789"/>
      <c r="E6905" s="789"/>
      <c r="F6905" s="789"/>
    </row>
    <row r="6906" spans="1:6">
      <c r="A6906" s="970"/>
      <c r="B6906" s="974"/>
      <c r="C6906" s="972"/>
      <c r="D6906" s="789"/>
      <c r="E6906" s="789"/>
      <c r="F6906" s="789"/>
    </row>
    <row r="6907" spans="1:6">
      <c r="A6907" s="970"/>
      <c r="B6907" s="974"/>
      <c r="C6907" s="972"/>
      <c r="D6907" s="789"/>
      <c r="E6907" s="789"/>
      <c r="F6907" s="789"/>
    </row>
    <row r="6908" spans="1:6">
      <c r="A6908" s="970"/>
      <c r="B6908" s="974"/>
      <c r="C6908" s="972"/>
      <c r="D6908" s="789"/>
      <c r="E6908" s="789"/>
      <c r="F6908" s="789"/>
    </row>
    <row r="6909" spans="1:6">
      <c r="A6909" s="970"/>
      <c r="B6909" s="974"/>
      <c r="C6909" s="972"/>
      <c r="D6909" s="789"/>
      <c r="E6909" s="789"/>
      <c r="F6909" s="789"/>
    </row>
    <row r="6910" spans="1:6">
      <c r="A6910" s="970"/>
      <c r="B6910" s="974"/>
      <c r="C6910" s="972"/>
      <c r="D6910" s="789"/>
      <c r="E6910" s="789"/>
      <c r="F6910" s="789"/>
    </row>
    <row r="6911" spans="1:6">
      <c r="A6911" s="970"/>
      <c r="B6911" s="974"/>
      <c r="C6911" s="972"/>
      <c r="D6911" s="789"/>
      <c r="E6911" s="789"/>
      <c r="F6911" s="789"/>
    </row>
    <row r="6912" spans="1:6">
      <c r="A6912" s="970"/>
      <c r="B6912" s="974"/>
      <c r="C6912" s="972"/>
      <c r="D6912" s="789"/>
      <c r="E6912" s="789"/>
      <c r="F6912" s="789"/>
    </row>
    <row r="6913" spans="1:6">
      <c r="A6913" s="970"/>
      <c r="B6913" s="974"/>
      <c r="C6913" s="972"/>
      <c r="D6913" s="789"/>
      <c r="E6913" s="789"/>
      <c r="F6913" s="789"/>
    </row>
    <row r="6914" spans="1:6">
      <c r="A6914" s="970"/>
      <c r="B6914" s="974"/>
      <c r="C6914" s="972"/>
      <c r="D6914" s="789"/>
      <c r="E6914" s="789"/>
      <c r="F6914" s="789"/>
    </row>
    <row r="6915" spans="1:6">
      <c r="A6915" s="970"/>
      <c r="B6915" s="974"/>
      <c r="C6915" s="972"/>
      <c r="D6915" s="789"/>
      <c r="E6915" s="789"/>
      <c r="F6915" s="789"/>
    </row>
    <row r="6916" spans="1:6">
      <c r="A6916" s="970"/>
      <c r="B6916" s="974"/>
      <c r="C6916" s="972"/>
      <c r="D6916" s="789"/>
      <c r="E6916" s="789"/>
      <c r="F6916" s="789"/>
    </row>
    <row r="6917" spans="1:6">
      <c r="A6917" s="970"/>
      <c r="B6917" s="974"/>
      <c r="C6917" s="972"/>
      <c r="D6917" s="789"/>
      <c r="E6917" s="789"/>
      <c r="F6917" s="789"/>
    </row>
    <row r="6918" spans="1:6">
      <c r="A6918" s="970"/>
      <c r="B6918" s="974"/>
      <c r="C6918" s="972"/>
      <c r="D6918" s="789"/>
      <c r="E6918" s="789"/>
      <c r="F6918" s="789"/>
    </row>
    <row r="6919" spans="1:6">
      <c r="A6919" s="970"/>
      <c r="B6919" s="974"/>
      <c r="C6919" s="972"/>
      <c r="D6919" s="789"/>
      <c r="E6919" s="789"/>
      <c r="F6919" s="789"/>
    </row>
    <row r="6920" spans="1:6">
      <c r="A6920" s="970"/>
      <c r="B6920" s="974"/>
      <c r="C6920" s="972"/>
      <c r="D6920" s="789"/>
      <c r="E6920" s="789"/>
      <c r="F6920" s="789"/>
    </row>
    <row r="6921" spans="1:6">
      <c r="A6921" s="970"/>
      <c r="B6921" s="974"/>
      <c r="C6921" s="972"/>
      <c r="D6921" s="789"/>
      <c r="E6921" s="789"/>
      <c r="F6921" s="789"/>
    </row>
    <row r="6922" spans="1:6">
      <c r="A6922" s="970"/>
      <c r="B6922" s="974"/>
      <c r="C6922" s="972"/>
      <c r="D6922" s="789"/>
      <c r="E6922" s="789"/>
      <c r="F6922" s="789"/>
    </row>
    <row r="6923" spans="1:6">
      <c r="A6923" s="970"/>
      <c r="B6923" s="974"/>
      <c r="C6923" s="972"/>
      <c r="D6923" s="789"/>
      <c r="E6923" s="789"/>
      <c r="F6923" s="789"/>
    </row>
    <row r="6924" spans="1:6">
      <c r="A6924" s="970"/>
      <c r="B6924" s="974"/>
      <c r="C6924" s="972"/>
      <c r="D6924" s="789"/>
      <c r="E6924" s="789"/>
      <c r="F6924" s="789"/>
    </row>
    <row r="6925" spans="1:6">
      <c r="A6925" s="970"/>
      <c r="B6925" s="974"/>
      <c r="C6925" s="972"/>
      <c r="D6925" s="789"/>
      <c r="E6925" s="789"/>
      <c r="F6925" s="789"/>
    </row>
    <row r="6926" spans="1:6">
      <c r="A6926" s="970"/>
      <c r="B6926" s="974"/>
      <c r="C6926" s="972"/>
      <c r="D6926" s="789"/>
      <c r="E6926" s="789"/>
      <c r="F6926" s="789"/>
    </row>
    <row r="6927" spans="1:6">
      <c r="A6927" s="970"/>
      <c r="B6927" s="974"/>
      <c r="C6927" s="972"/>
      <c r="D6927" s="789"/>
      <c r="E6927" s="789"/>
      <c r="F6927" s="789"/>
    </row>
    <row r="6928" spans="1:6">
      <c r="A6928" s="970"/>
      <c r="B6928" s="974"/>
      <c r="C6928" s="972"/>
      <c r="D6928" s="789"/>
      <c r="E6928" s="789"/>
      <c r="F6928" s="789"/>
    </row>
    <row r="6929" spans="1:6">
      <c r="A6929" s="970"/>
      <c r="B6929" s="974"/>
      <c r="C6929" s="972"/>
      <c r="D6929" s="789"/>
      <c r="E6929" s="789"/>
      <c r="F6929" s="789"/>
    </row>
    <row r="6930" spans="1:6">
      <c r="A6930" s="970"/>
      <c r="B6930" s="974"/>
      <c r="C6930" s="972"/>
      <c r="D6930" s="789"/>
      <c r="E6930" s="789"/>
      <c r="F6930" s="789"/>
    </row>
    <row r="6931" spans="1:6">
      <c r="A6931" s="970"/>
      <c r="B6931" s="974"/>
      <c r="C6931" s="972"/>
      <c r="D6931" s="789"/>
      <c r="E6931" s="789"/>
      <c r="F6931" s="789"/>
    </row>
    <row r="6932" spans="1:6">
      <c r="A6932" s="970"/>
      <c r="B6932" s="974"/>
      <c r="C6932" s="972"/>
      <c r="D6932" s="789"/>
      <c r="E6932" s="789"/>
      <c r="F6932" s="789"/>
    </row>
    <row r="6933" spans="1:6">
      <c r="A6933" s="970"/>
      <c r="B6933" s="974"/>
      <c r="C6933" s="972"/>
      <c r="D6933" s="789"/>
      <c r="E6933" s="789"/>
      <c r="F6933" s="789"/>
    </row>
    <row r="6934" spans="1:6">
      <c r="A6934" s="970"/>
      <c r="B6934" s="974"/>
      <c r="C6934" s="972"/>
      <c r="D6934" s="789"/>
      <c r="E6934" s="789"/>
      <c r="F6934" s="789"/>
    </row>
    <row r="6935" spans="1:6">
      <c r="A6935" s="970"/>
      <c r="B6935" s="974"/>
      <c r="C6935" s="972"/>
      <c r="D6935" s="789"/>
      <c r="E6935" s="789"/>
      <c r="F6935" s="789"/>
    </row>
    <row r="6936" spans="1:6">
      <c r="A6936" s="970"/>
      <c r="B6936" s="974"/>
      <c r="C6936" s="972"/>
      <c r="D6936" s="789"/>
      <c r="E6936" s="789"/>
      <c r="F6936" s="789"/>
    </row>
    <row r="6937" spans="1:6">
      <c r="A6937" s="970"/>
      <c r="B6937" s="974"/>
      <c r="C6937" s="972"/>
      <c r="D6937" s="789"/>
      <c r="E6937" s="789"/>
      <c r="F6937" s="789"/>
    </row>
    <row r="6938" spans="1:6">
      <c r="A6938" s="970"/>
      <c r="B6938" s="974"/>
      <c r="C6938" s="972"/>
      <c r="D6938" s="789"/>
      <c r="E6938" s="789"/>
      <c r="F6938" s="789"/>
    </row>
    <row r="6939" spans="1:6">
      <c r="A6939" s="970"/>
      <c r="B6939" s="974"/>
      <c r="C6939" s="972"/>
      <c r="D6939" s="789"/>
      <c r="E6939" s="789"/>
      <c r="F6939" s="789"/>
    </row>
    <row r="6940" spans="1:6">
      <c r="A6940" s="970"/>
      <c r="B6940" s="974"/>
      <c r="C6940" s="972"/>
      <c r="D6940" s="789"/>
      <c r="E6940" s="789"/>
      <c r="F6940" s="789"/>
    </row>
    <row r="6941" spans="1:6">
      <c r="A6941" s="970"/>
      <c r="B6941" s="974"/>
      <c r="C6941" s="972"/>
      <c r="D6941" s="789"/>
      <c r="E6941" s="789"/>
      <c r="F6941" s="789"/>
    </row>
    <row r="6942" spans="1:6">
      <c r="A6942" s="970"/>
      <c r="B6942" s="974"/>
      <c r="C6942" s="972"/>
      <c r="D6942" s="789"/>
      <c r="E6942" s="789"/>
      <c r="F6942" s="789"/>
    </row>
    <row r="6943" spans="1:6">
      <c r="A6943" s="970"/>
      <c r="B6943" s="974"/>
      <c r="C6943" s="972"/>
      <c r="D6943" s="789"/>
      <c r="E6943" s="789"/>
      <c r="F6943" s="789"/>
    </row>
    <row r="6944" spans="1:6">
      <c r="A6944" s="970"/>
      <c r="B6944" s="974"/>
      <c r="C6944" s="972"/>
      <c r="D6944" s="789"/>
      <c r="E6944" s="789"/>
      <c r="F6944" s="789"/>
    </row>
    <row r="6945" spans="1:6">
      <c r="A6945" s="970"/>
      <c r="B6945" s="974"/>
      <c r="C6945" s="972"/>
      <c r="D6945" s="789"/>
      <c r="E6945" s="789"/>
      <c r="F6945" s="789"/>
    </row>
    <row r="6946" spans="1:6">
      <c r="A6946" s="970"/>
      <c r="B6946" s="974"/>
      <c r="C6946" s="972"/>
      <c r="D6946" s="789"/>
      <c r="E6946" s="789"/>
      <c r="F6946" s="789"/>
    </row>
    <row r="6947" spans="1:6">
      <c r="A6947" s="970"/>
      <c r="B6947" s="974"/>
      <c r="C6947" s="972"/>
      <c r="D6947" s="789"/>
      <c r="E6947" s="789"/>
      <c r="F6947" s="789"/>
    </row>
    <row r="6948" spans="1:6">
      <c r="A6948" s="970"/>
      <c r="B6948" s="974"/>
      <c r="C6948" s="972"/>
      <c r="D6948" s="789"/>
      <c r="E6948" s="789"/>
      <c r="F6948" s="789"/>
    </row>
    <row r="6949" spans="1:6">
      <c r="A6949" s="970"/>
      <c r="B6949" s="974"/>
      <c r="C6949" s="972"/>
      <c r="D6949" s="789"/>
      <c r="E6949" s="789"/>
      <c r="F6949" s="789"/>
    </row>
    <row r="6950" spans="1:6">
      <c r="A6950" s="970"/>
      <c r="B6950" s="974"/>
      <c r="C6950" s="972"/>
      <c r="D6950" s="789"/>
      <c r="E6950" s="789"/>
      <c r="F6950" s="789"/>
    </row>
    <row r="6951" spans="1:6">
      <c r="A6951" s="970"/>
      <c r="B6951" s="974"/>
      <c r="C6951" s="972"/>
      <c r="D6951" s="789"/>
      <c r="E6951" s="789"/>
      <c r="F6951" s="789"/>
    </row>
    <row r="6952" spans="1:6">
      <c r="A6952" s="970"/>
      <c r="B6952" s="974"/>
      <c r="C6952" s="972"/>
      <c r="D6952" s="789"/>
      <c r="E6952" s="789"/>
      <c r="F6952" s="789"/>
    </row>
    <row r="6953" spans="1:6">
      <c r="A6953" s="970"/>
      <c r="B6953" s="974"/>
      <c r="C6953" s="972"/>
      <c r="D6953" s="789"/>
      <c r="E6953" s="789"/>
      <c r="F6953" s="789"/>
    </row>
    <row r="6954" spans="1:6">
      <c r="A6954" s="970"/>
      <c r="B6954" s="974"/>
      <c r="C6954" s="972"/>
      <c r="D6954" s="789"/>
      <c r="E6954" s="789"/>
      <c r="F6954" s="789"/>
    </row>
    <row r="6955" spans="1:6">
      <c r="A6955" s="970"/>
      <c r="B6955" s="974"/>
      <c r="C6955" s="972"/>
      <c r="D6955" s="789"/>
      <c r="E6955" s="789"/>
      <c r="F6955" s="789"/>
    </row>
    <row r="6956" spans="1:6">
      <c r="A6956" s="970"/>
      <c r="B6956" s="974"/>
      <c r="C6956" s="972"/>
      <c r="D6956" s="789"/>
      <c r="E6956" s="789"/>
      <c r="F6956" s="789"/>
    </row>
    <row r="6957" spans="1:6">
      <c r="A6957" s="970"/>
      <c r="B6957" s="974"/>
      <c r="C6957" s="972"/>
      <c r="D6957" s="789"/>
      <c r="E6957" s="789"/>
      <c r="F6957" s="789"/>
    </row>
    <row r="6958" spans="1:6">
      <c r="A6958" s="970"/>
      <c r="B6958" s="974"/>
      <c r="C6958" s="972"/>
      <c r="D6958" s="789"/>
      <c r="E6958" s="789"/>
      <c r="F6958" s="789"/>
    </row>
    <row r="6959" spans="1:6">
      <c r="A6959" s="970"/>
      <c r="B6959" s="974"/>
      <c r="C6959" s="972"/>
      <c r="D6959" s="789"/>
      <c r="E6959" s="789"/>
      <c r="F6959" s="789"/>
    </row>
    <row r="6960" spans="1:6">
      <c r="A6960" s="970"/>
      <c r="B6960" s="974"/>
      <c r="C6960" s="972"/>
      <c r="D6960" s="789"/>
      <c r="E6960" s="789"/>
      <c r="F6960" s="789"/>
    </row>
    <row r="6961" spans="1:6">
      <c r="A6961" s="970"/>
      <c r="B6961" s="974"/>
      <c r="C6961" s="972"/>
      <c r="D6961" s="789"/>
      <c r="E6961" s="789"/>
      <c r="F6961" s="789"/>
    </row>
    <row r="6962" spans="1:6">
      <c r="A6962" s="970"/>
      <c r="B6962" s="974"/>
      <c r="C6962" s="972"/>
      <c r="D6962" s="789"/>
      <c r="E6962" s="789"/>
      <c r="F6962" s="789"/>
    </row>
    <row r="6963" spans="1:6">
      <c r="A6963" s="970"/>
      <c r="B6963" s="974"/>
      <c r="C6963" s="972"/>
      <c r="D6963" s="789"/>
      <c r="E6963" s="789"/>
      <c r="F6963" s="789"/>
    </row>
    <row r="6964" spans="1:6">
      <c r="A6964" s="970"/>
      <c r="B6964" s="974"/>
      <c r="C6964" s="972"/>
      <c r="D6964" s="789"/>
      <c r="E6964" s="789"/>
      <c r="F6964" s="789"/>
    </row>
    <row r="6965" spans="1:6">
      <c r="A6965" s="970"/>
      <c r="B6965" s="974"/>
      <c r="C6965" s="972"/>
      <c r="D6965" s="789"/>
      <c r="E6965" s="789"/>
      <c r="F6965" s="789"/>
    </row>
    <row r="6966" spans="1:6">
      <c r="A6966" s="970"/>
      <c r="B6966" s="974"/>
      <c r="C6966" s="972"/>
      <c r="D6966" s="789"/>
      <c r="E6966" s="789"/>
      <c r="F6966" s="789"/>
    </row>
    <row r="6967" spans="1:6">
      <c r="A6967" s="970"/>
      <c r="B6967" s="974"/>
      <c r="C6967" s="972"/>
      <c r="D6967" s="789"/>
      <c r="E6967" s="789"/>
      <c r="F6967" s="789"/>
    </row>
    <row r="6968" spans="1:6">
      <c r="A6968" s="970"/>
      <c r="B6968" s="974"/>
      <c r="C6968" s="972"/>
      <c r="D6968" s="789"/>
      <c r="E6968" s="789"/>
      <c r="F6968" s="789"/>
    </row>
    <row r="6969" spans="1:6">
      <c r="A6969" s="970"/>
      <c r="B6969" s="974"/>
      <c r="C6969" s="972"/>
      <c r="D6969" s="789"/>
      <c r="E6969" s="789"/>
      <c r="F6969" s="789"/>
    </row>
    <row r="6970" spans="1:6">
      <c r="A6970" s="970"/>
      <c r="B6970" s="974"/>
      <c r="C6970" s="972"/>
      <c r="D6970" s="789"/>
      <c r="E6970" s="789"/>
      <c r="F6970" s="789"/>
    </row>
    <row r="6971" spans="1:6">
      <c r="A6971" s="970"/>
      <c r="B6971" s="974"/>
      <c r="C6971" s="972"/>
      <c r="D6971" s="789"/>
      <c r="E6971" s="789"/>
      <c r="F6971" s="789"/>
    </row>
    <row r="6972" spans="1:6">
      <c r="A6972" s="970"/>
      <c r="B6972" s="974"/>
      <c r="C6972" s="972"/>
      <c r="D6972" s="789"/>
      <c r="E6972" s="789"/>
      <c r="F6972" s="789"/>
    </row>
    <row r="6973" spans="1:6">
      <c r="A6973" s="970"/>
      <c r="B6973" s="974"/>
      <c r="C6973" s="972"/>
      <c r="D6973" s="789"/>
      <c r="E6973" s="789"/>
      <c r="F6973" s="789"/>
    </row>
    <row r="6974" spans="1:6">
      <c r="A6974" s="970"/>
      <c r="B6974" s="974"/>
      <c r="C6974" s="972"/>
      <c r="D6974" s="789"/>
      <c r="E6974" s="789"/>
      <c r="F6974" s="789"/>
    </row>
    <row r="6975" spans="1:6">
      <c r="A6975" s="970"/>
      <c r="B6975" s="974"/>
      <c r="C6975" s="972"/>
      <c r="D6975" s="789"/>
      <c r="E6975" s="789"/>
      <c r="F6975" s="789"/>
    </row>
    <row r="6976" spans="1:6">
      <c r="A6976" s="970"/>
      <c r="B6976" s="974"/>
      <c r="C6976" s="972"/>
      <c r="D6976" s="789"/>
      <c r="E6976" s="789"/>
      <c r="F6976" s="789"/>
    </row>
    <row r="6977" spans="1:6">
      <c r="A6977" s="970"/>
      <c r="B6977" s="974"/>
      <c r="C6977" s="972"/>
      <c r="D6977" s="789"/>
      <c r="E6977" s="789"/>
      <c r="F6977" s="789"/>
    </row>
    <row r="6978" spans="1:6">
      <c r="A6978" s="970"/>
      <c r="B6978" s="974"/>
      <c r="C6978" s="972"/>
      <c r="D6978" s="789"/>
      <c r="E6978" s="789"/>
      <c r="F6978" s="789"/>
    </row>
    <row r="6979" spans="1:6">
      <c r="A6979" s="970"/>
      <c r="B6979" s="974"/>
      <c r="C6979" s="972"/>
      <c r="D6979" s="789"/>
      <c r="E6979" s="789"/>
      <c r="F6979" s="789"/>
    </row>
    <row r="6980" spans="1:6">
      <c r="A6980" s="970"/>
      <c r="B6980" s="974"/>
      <c r="C6980" s="972"/>
      <c r="D6980" s="789"/>
      <c r="E6980" s="789"/>
      <c r="F6980" s="789"/>
    </row>
    <row r="6981" spans="1:6">
      <c r="A6981" s="970"/>
      <c r="B6981" s="974"/>
      <c r="C6981" s="972"/>
      <c r="D6981" s="789"/>
      <c r="E6981" s="789"/>
      <c r="F6981" s="789"/>
    </row>
    <row r="6982" spans="1:6">
      <c r="A6982" s="970"/>
      <c r="B6982" s="974"/>
      <c r="C6982" s="972"/>
      <c r="D6982" s="789"/>
      <c r="E6982" s="789"/>
      <c r="F6982" s="789"/>
    </row>
    <row r="6983" spans="1:6">
      <c r="A6983" s="970"/>
      <c r="B6983" s="974"/>
      <c r="C6983" s="972"/>
      <c r="D6983" s="789"/>
      <c r="E6983" s="789"/>
      <c r="F6983" s="789"/>
    </row>
    <row r="6984" spans="1:6">
      <c r="A6984" s="970"/>
      <c r="B6984" s="974"/>
      <c r="C6984" s="972"/>
      <c r="D6984" s="789"/>
      <c r="E6984" s="789"/>
      <c r="F6984" s="789"/>
    </row>
    <row r="6985" spans="1:6">
      <c r="A6985" s="970"/>
      <c r="B6985" s="974"/>
      <c r="C6985" s="972"/>
      <c r="D6985" s="789"/>
      <c r="E6985" s="789"/>
      <c r="F6985" s="789"/>
    </row>
    <row r="6986" spans="1:6">
      <c r="A6986" s="970"/>
      <c r="B6986" s="974"/>
      <c r="C6986" s="972"/>
      <c r="D6986" s="789"/>
      <c r="E6986" s="789"/>
      <c r="F6986" s="789"/>
    </row>
    <row r="6987" spans="1:6">
      <c r="A6987" s="970"/>
      <c r="B6987" s="974"/>
      <c r="C6987" s="972"/>
      <c r="D6987" s="789"/>
      <c r="E6987" s="789"/>
      <c r="F6987" s="789"/>
    </row>
    <row r="6988" spans="1:6">
      <c r="A6988" s="970"/>
      <c r="B6988" s="974"/>
      <c r="C6988" s="972"/>
      <c r="D6988" s="789"/>
      <c r="E6988" s="789"/>
      <c r="F6988" s="789"/>
    </row>
    <row r="6989" spans="1:6">
      <c r="A6989" s="970"/>
      <c r="B6989" s="974"/>
      <c r="C6989" s="972"/>
      <c r="D6989" s="789"/>
      <c r="E6989" s="789"/>
      <c r="F6989" s="789"/>
    </row>
    <row r="6990" spans="1:6">
      <c r="A6990" s="970"/>
      <c r="B6990" s="974"/>
      <c r="C6990" s="972"/>
      <c r="D6990" s="789"/>
      <c r="E6990" s="789"/>
      <c r="F6990" s="789"/>
    </row>
    <row r="6991" spans="1:6">
      <c r="A6991" s="970"/>
      <c r="B6991" s="974"/>
      <c r="C6991" s="972"/>
      <c r="D6991" s="789"/>
      <c r="E6991" s="789"/>
      <c r="F6991" s="789"/>
    </row>
    <row r="6992" spans="1:6">
      <c r="A6992" s="970"/>
      <c r="B6992" s="974"/>
      <c r="C6992" s="972"/>
      <c r="D6992" s="789"/>
      <c r="E6992" s="789"/>
      <c r="F6992" s="789"/>
    </row>
    <row r="6993" spans="1:6">
      <c r="A6993" s="970"/>
      <c r="B6993" s="974"/>
      <c r="C6993" s="972"/>
      <c r="D6993" s="789"/>
      <c r="E6993" s="789"/>
      <c r="F6993" s="789"/>
    </row>
    <row r="6994" spans="1:6">
      <c r="A6994" s="970"/>
      <c r="B6994" s="974"/>
      <c r="C6994" s="972"/>
      <c r="D6994" s="789"/>
      <c r="E6994" s="789"/>
      <c r="F6994" s="789"/>
    </row>
    <row r="6995" spans="1:6">
      <c r="A6995" s="970"/>
      <c r="B6995" s="974"/>
      <c r="C6995" s="972"/>
      <c r="D6995" s="789"/>
      <c r="E6995" s="789"/>
      <c r="F6995" s="789"/>
    </row>
    <row r="6996" spans="1:6">
      <c r="A6996" s="970"/>
      <c r="B6996" s="974"/>
      <c r="C6996" s="972"/>
      <c r="D6996" s="789"/>
      <c r="E6996" s="789"/>
      <c r="F6996" s="789"/>
    </row>
    <row r="6997" spans="1:6">
      <c r="A6997" s="970"/>
      <c r="B6997" s="974"/>
      <c r="C6997" s="972"/>
      <c r="D6997" s="789"/>
      <c r="E6997" s="789"/>
      <c r="F6997" s="789"/>
    </row>
    <row r="6998" spans="1:6">
      <c r="A6998" s="970"/>
      <c r="B6998" s="974"/>
      <c r="C6998" s="972"/>
      <c r="D6998" s="789"/>
      <c r="E6998" s="789"/>
      <c r="F6998" s="789"/>
    </row>
    <row r="6999" spans="1:6">
      <c r="A6999" s="970"/>
      <c r="B6999" s="974"/>
      <c r="C6999" s="972"/>
      <c r="D6999" s="789"/>
      <c r="E6999" s="789"/>
      <c r="F6999" s="789"/>
    </row>
    <row r="7000" spans="1:6">
      <c r="A7000" s="970"/>
      <c r="B7000" s="974"/>
      <c r="C7000" s="972"/>
      <c r="D7000" s="789"/>
      <c r="E7000" s="789"/>
      <c r="F7000" s="789"/>
    </row>
    <row r="7001" spans="1:6">
      <c r="A7001" s="970"/>
      <c r="B7001" s="974"/>
      <c r="C7001" s="972"/>
      <c r="D7001" s="789"/>
      <c r="E7001" s="789"/>
      <c r="F7001" s="789"/>
    </row>
    <row r="7002" spans="1:6">
      <c r="A7002" s="970"/>
      <c r="B7002" s="974"/>
      <c r="C7002" s="972"/>
      <c r="D7002" s="789"/>
      <c r="E7002" s="789"/>
      <c r="F7002" s="789"/>
    </row>
    <row r="7003" spans="1:6">
      <c r="A7003" s="970"/>
      <c r="B7003" s="974"/>
      <c r="C7003" s="972"/>
      <c r="D7003" s="789"/>
      <c r="E7003" s="789"/>
      <c r="F7003" s="789"/>
    </row>
    <row r="7004" spans="1:6">
      <c r="A7004" s="970"/>
      <c r="B7004" s="974"/>
      <c r="C7004" s="972"/>
      <c r="D7004" s="789"/>
      <c r="E7004" s="789"/>
      <c r="F7004" s="789"/>
    </row>
    <row r="7005" spans="1:6">
      <c r="A7005" s="970"/>
      <c r="B7005" s="974"/>
      <c r="C7005" s="972"/>
      <c r="D7005" s="789"/>
      <c r="E7005" s="789"/>
      <c r="F7005" s="789"/>
    </row>
    <row r="7006" spans="1:6">
      <c r="A7006" s="970"/>
      <c r="B7006" s="974"/>
      <c r="C7006" s="972"/>
      <c r="D7006" s="789"/>
      <c r="E7006" s="789"/>
      <c r="F7006" s="789"/>
    </row>
    <row r="7007" spans="1:6">
      <c r="A7007" s="970"/>
      <c r="B7007" s="974"/>
      <c r="C7007" s="972"/>
      <c r="D7007" s="789"/>
      <c r="E7007" s="789"/>
      <c r="F7007" s="789"/>
    </row>
    <row r="7008" spans="1:6">
      <c r="A7008" s="970"/>
      <c r="B7008" s="974"/>
      <c r="C7008" s="972"/>
      <c r="D7008" s="789"/>
      <c r="E7008" s="789"/>
      <c r="F7008" s="789"/>
    </row>
    <row r="7009" spans="1:6">
      <c r="A7009" s="970"/>
      <c r="B7009" s="974"/>
      <c r="C7009" s="972"/>
      <c r="D7009" s="789"/>
      <c r="E7009" s="789"/>
      <c r="F7009" s="789"/>
    </row>
    <row r="7010" spans="1:6">
      <c r="A7010" s="970"/>
      <c r="B7010" s="974"/>
      <c r="C7010" s="972"/>
      <c r="D7010" s="789"/>
      <c r="E7010" s="789"/>
      <c r="F7010" s="789"/>
    </row>
    <row r="7011" spans="1:6">
      <c r="A7011" s="970"/>
      <c r="B7011" s="974"/>
      <c r="C7011" s="972"/>
      <c r="D7011" s="789"/>
      <c r="E7011" s="789"/>
      <c r="F7011" s="789"/>
    </row>
    <row r="7012" spans="1:6">
      <c r="A7012" s="970"/>
      <c r="B7012" s="974"/>
      <c r="C7012" s="972"/>
      <c r="D7012" s="789"/>
      <c r="E7012" s="789"/>
      <c r="F7012" s="789"/>
    </row>
    <row r="7013" spans="1:6">
      <c r="A7013" s="970"/>
      <c r="B7013" s="974"/>
      <c r="C7013" s="972"/>
      <c r="D7013" s="789"/>
      <c r="E7013" s="789"/>
      <c r="F7013" s="789"/>
    </row>
    <row r="7014" spans="1:6">
      <c r="A7014" s="970"/>
      <c r="B7014" s="974"/>
      <c r="C7014" s="972"/>
      <c r="D7014" s="789"/>
      <c r="E7014" s="789"/>
      <c r="F7014" s="789"/>
    </row>
    <row r="7015" spans="1:6">
      <c r="A7015" s="970"/>
      <c r="B7015" s="974"/>
      <c r="C7015" s="972"/>
      <c r="D7015" s="789"/>
      <c r="E7015" s="789"/>
      <c r="F7015" s="789"/>
    </row>
    <row r="7016" spans="1:6">
      <c r="A7016" s="970"/>
      <c r="B7016" s="974"/>
      <c r="C7016" s="972"/>
      <c r="D7016" s="789"/>
      <c r="E7016" s="789"/>
      <c r="F7016" s="789"/>
    </row>
    <row r="7017" spans="1:6">
      <c r="A7017" s="970"/>
      <c r="B7017" s="974"/>
      <c r="C7017" s="972"/>
      <c r="D7017" s="789"/>
      <c r="E7017" s="789"/>
      <c r="F7017" s="789"/>
    </row>
    <row r="7018" spans="1:6">
      <c r="A7018" s="970"/>
      <c r="B7018" s="974"/>
      <c r="C7018" s="972"/>
      <c r="D7018" s="789"/>
      <c r="E7018" s="789"/>
      <c r="F7018" s="789"/>
    </row>
    <row r="7019" spans="1:6">
      <c r="A7019" s="970"/>
      <c r="B7019" s="974"/>
      <c r="C7019" s="972"/>
      <c r="D7019" s="789"/>
      <c r="E7019" s="789"/>
      <c r="F7019" s="789"/>
    </row>
    <row r="7020" spans="1:6">
      <c r="A7020" s="970"/>
      <c r="B7020" s="974"/>
      <c r="C7020" s="972"/>
      <c r="D7020" s="789"/>
      <c r="E7020" s="789"/>
      <c r="F7020" s="789"/>
    </row>
    <row r="7021" spans="1:6">
      <c r="A7021" s="970"/>
      <c r="B7021" s="974"/>
      <c r="C7021" s="972"/>
      <c r="D7021" s="789"/>
      <c r="E7021" s="789"/>
      <c r="F7021" s="789"/>
    </row>
    <row r="7022" spans="1:6">
      <c r="A7022" s="970"/>
      <c r="B7022" s="974"/>
      <c r="C7022" s="972"/>
      <c r="D7022" s="789"/>
      <c r="E7022" s="789"/>
      <c r="F7022" s="789"/>
    </row>
    <row r="7023" spans="1:6">
      <c r="A7023" s="970"/>
      <c r="B7023" s="974"/>
      <c r="C7023" s="972"/>
      <c r="D7023" s="789"/>
      <c r="E7023" s="789"/>
      <c r="F7023" s="789"/>
    </row>
    <row r="7024" spans="1:6">
      <c r="A7024" s="970"/>
      <c r="B7024" s="974"/>
      <c r="C7024" s="972"/>
      <c r="D7024" s="789"/>
      <c r="E7024" s="789"/>
      <c r="F7024" s="789"/>
    </row>
    <row r="7025" spans="1:6">
      <c r="A7025" s="970"/>
      <c r="B7025" s="974"/>
      <c r="C7025" s="972"/>
      <c r="D7025" s="789"/>
      <c r="E7025" s="789"/>
      <c r="F7025" s="789"/>
    </row>
    <row r="7026" spans="1:6">
      <c r="A7026" s="970"/>
      <c r="B7026" s="974"/>
      <c r="C7026" s="972"/>
      <c r="D7026" s="789"/>
      <c r="E7026" s="789"/>
      <c r="F7026" s="789"/>
    </row>
    <row r="7027" spans="1:6">
      <c r="A7027" s="970"/>
      <c r="B7027" s="974"/>
      <c r="C7027" s="972"/>
      <c r="D7027" s="789"/>
      <c r="E7027" s="789"/>
      <c r="F7027" s="789"/>
    </row>
    <row r="7028" spans="1:6">
      <c r="A7028" s="970"/>
      <c r="B7028" s="974"/>
      <c r="C7028" s="972"/>
      <c r="D7028" s="789"/>
      <c r="E7028" s="789"/>
      <c r="F7028" s="789"/>
    </row>
    <row r="7029" spans="1:6">
      <c r="A7029" s="970"/>
      <c r="B7029" s="974"/>
      <c r="C7029" s="972"/>
      <c r="D7029" s="789"/>
      <c r="E7029" s="789"/>
      <c r="F7029" s="789"/>
    </row>
    <row r="7030" spans="1:6">
      <c r="A7030" s="970"/>
      <c r="B7030" s="974"/>
      <c r="C7030" s="972"/>
      <c r="D7030" s="789"/>
      <c r="E7030" s="789"/>
      <c r="F7030" s="789"/>
    </row>
    <row r="7031" spans="1:6">
      <c r="A7031" s="970"/>
      <c r="B7031" s="974"/>
      <c r="C7031" s="972"/>
      <c r="D7031" s="789"/>
      <c r="E7031" s="789"/>
      <c r="F7031" s="789"/>
    </row>
    <row r="7032" spans="1:6">
      <c r="A7032" s="970"/>
      <c r="B7032" s="974"/>
      <c r="C7032" s="972"/>
      <c r="D7032" s="789"/>
      <c r="E7032" s="789"/>
      <c r="F7032" s="789"/>
    </row>
    <row r="7033" spans="1:6">
      <c r="A7033" s="970"/>
      <c r="B7033" s="974"/>
      <c r="C7033" s="972"/>
      <c r="D7033" s="789"/>
      <c r="E7033" s="789"/>
      <c r="F7033" s="789"/>
    </row>
    <row r="7034" spans="1:6">
      <c r="A7034" s="970"/>
      <c r="B7034" s="974"/>
      <c r="C7034" s="972"/>
      <c r="D7034" s="789"/>
      <c r="E7034" s="789"/>
      <c r="F7034" s="789"/>
    </row>
    <row r="7035" spans="1:6">
      <c r="A7035" s="970"/>
      <c r="B7035" s="974"/>
      <c r="C7035" s="972"/>
      <c r="D7035" s="789"/>
      <c r="E7035" s="789"/>
      <c r="F7035" s="789"/>
    </row>
    <row r="7036" spans="1:6">
      <c r="A7036" s="970"/>
      <c r="B7036" s="974"/>
      <c r="C7036" s="972"/>
      <c r="D7036" s="789"/>
      <c r="E7036" s="789"/>
      <c r="F7036" s="789"/>
    </row>
    <row r="7037" spans="1:6">
      <c r="A7037" s="970"/>
      <c r="B7037" s="974"/>
      <c r="C7037" s="972"/>
      <c r="D7037" s="789"/>
      <c r="E7037" s="789"/>
      <c r="F7037" s="789"/>
    </row>
    <row r="7038" spans="1:6">
      <c r="A7038" s="970"/>
      <c r="B7038" s="974"/>
      <c r="C7038" s="972"/>
      <c r="D7038" s="789"/>
      <c r="E7038" s="789"/>
      <c r="F7038" s="789"/>
    </row>
    <row r="7039" spans="1:6">
      <c r="A7039" s="970"/>
      <c r="B7039" s="974"/>
      <c r="C7039" s="972"/>
      <c r="D7039" s="789"/>
      <c r="E7039" s="789"/>
      <c r="F7039" s="789"/>
    </row>
    <row r="7040" spans="1:6">
      <c r="A7040" s="970"/>
      <c r="B7040" s="974"/>
      <c r="C7040" s="972"/>
      <c r="D7040" s="789"/>
      <c r="E7040" s="789"/>
      <c r="F7040" s="789"/>
    </row>
    <row r="7041" spans="1:6">
      <c r="A7041" s="970"/>
      <c r="B7041" s="974"/>
      <c r="C7041" s="972"/>
      <c r="D7041" s="789"/>
      <c r="E7041" s="789"/>
      <c r="F7041" s="789"/>
    </row>
    <row r="7042" spans="1:6">
      <c r="A7042" s="970"/>
      <c r="B7042" s="974"/>
      <c r="C7042" s="972"/>
      <c r="D7042" s="789"/>
      <c r="E7042" s="789"/>
      <c r="F7042" s="789"/>
    </row>
    <row r="7043" spans="1:6">
      <c r="A7043" s="970"/>
      <c r="B7043" s="974"/>
      <c r="C7043" s="972"/>
      <c r="D7043" s="789"/>
      <c r="E7043" s="789"/>
      <c r="F7043" s="789"/>
    </row>
    <row r="7044" spans="1:6">
      <c r="A7044" s="970"/>
      <c r="B7044" s="974"/>
      <c r="C7044" s="972"/>
      <c r="D7044" s="789"/>
      <c r="E7044" s="789"/>
      <c r="F7044" s="789"/>
    </row>
    <row r="7045" spans="1:6">
      <c r="A7045" s="970"/>
      <c r="B7045" s="974"/>
      <c r="C7045" s="972"/>
      <c r="D7045" s="789"/>
      <c r="E7045" s="789"/>
      <c r="F7045" s="789"/>
    </row>
    <row r="7046" spans="1:6">
      <c r="A7046" s="970"/>
      <c r="B7046" s="974"/>
      <c r="C7046" s="972"/>
      <c r="D7046" s="789"/>
      <c r="E7046" s="789"/>
      <c r="F7046" s="789"/>
    </row>
    <row r="7047" spans="1:6">
      <c r="A7047" s="970"/>
      <c r="B7047" s="974"/>
      <c r="C7047" s="972"/>
      <c r="D7047" s="789"/>
      <c r="E7047" s="789"/>
      <c r="F7047" s="789"/>
    </row>
    <row r="7048" spans="1:6">
      <c r="A7048" s="970"/>
      <c r="B7048" s="974"/>
      <c r="C7048" s="972"/>
      <c r="D7048" s="789"/>
      <c r="E7048" s="789"/>
      <c r="F7048" s="789"/>
    </row>
    <row r="7049" spans="1:6">
      <c r="A7049" s="970"/>
      <c r="B7049" s="974"/>
      <c r="C7049" s="972"/>
      <c r="D7049" s="789"/>
      <c r="E7049" s="789"/>
      <c r="F7049" s="789"/>
    </row>
    <row r="7050" spans="1:6">
      <c r="A7050" s="970"/>
      <c r="B7050" s="974"/>
      <c r="C7050" s="972"/>
      <c r="D7050" s="789"/>
      <c r="E7050" s="789"/>
      <c r="F7050" s="789"/>
    </row>
    <row r="7051" spans="1:6">
      <c r="A7051" s="970"/>
      <c r="B7051" s="974"/>
      <c r="C7051" s="972"/>
      <c r="D7051" s="789"/>
      <c r="E7051" s="789"/>
      <c r="F7051" s="789"/>
    </row>
    <row r="7052" spans="1:6">
      <c r="A7052" s="970"/>
      <c r="B7052" s="974"/>
      <c r="C7052" s="972"/>
      <c r="D7052" s="789"/>
      <c r="E7052" s="789"/>
      <c r="F7052" s="789"/>
    </row>
    <row r="7053" spans="1:6">
      <c r="A7053" s="970"/>
      <c r="B7053" s="974"/>
      <c r="C7053" s="972"/>
      <c r="D7053" s="789"/>
      <c r="E7053" s="789"/>
      <c r="F7053" s="789"/>
    </row>
    <row r="7054" spans="1:6">
      <c r="A7054" s="970"/>
      <c r="B7054" s="974"/>
      <c r="C7054" s="972"/>
      <c r="D7054" s="789"/>
      <c r="E7054" s="789"/>
      <c r="F7054" s="789"/>
    </row>
    <row r="7055" spans="1:6">
      <c r="A7055" s="970"/>
      <c r="B7055" s="974"/>
      <c r="C7055" s="972"/>
      <c r="D7055" s="789"/>
      <c r="E7055" s="789"/>
      <c r="F7055" s="789"/>
    </row>
    <row r="7056" spans="1:6">
      <c r="A7056" s="970"/>
      <c r="B7056" s="974"/>
      <c r="C7056" s="972"/>
      <c r="D7056" s="789"/>
      <c r="E7056" s="789"/>
      <c r="F7056" s="789"/>
    </row>
    <row r="7057" spans="1:6">
      <c r="A7057" s="970"/>
      <c r="B7057" s="974"/>
      <c r="C7057" s="972"/>
      <c r="D7057" s="789"/>
      <c r="E7057" s="789"/>
      <c r="F7057" s="789"/>
    </row>
    <row r="7058" spans="1:6">
      <c r="A7058" s="970"/>
      <c r="B7058" s="974"/>
      <c r="C7058" s="972"/>
      <c r="D7058" s="789"/>
      <c r="E7058" s="789"/>
      <c r="F7058" s="789"/>
    </row>
    <row r="7059" spans="1:6">
      <c r="A7059" s="970"/>
      <c r="B7059" s="974"/>
      <c r="C7059" s="972"/>
      <c r="D7059" s="789"/>
      <c r="E7059" s="789"/>
      <c r="F7059" s="789"/>
    </row>
    <row r="7060" spans="1:6">
      <c r="A7060" s="970"/>
      <c r="B7060" s="974"/>
      <c r="C7060" s="972"/>
      <c r="D7060" s="789"/>
      <c r="E7060" s="789"/>
      <c r="F7060" s="789"/>
    </row>
    <row r="7061" spans="1:6">
      <c r="A7061" s="970"/>
      <c r="B7061" s="974"/>
      <c r="C7061" s="972"/>
      <c r="D7061" s="789"/>
      <c r="E7061" s="789"/>
      <c r="F7061" s="789"/>
    </row>
    <row r="7062" spans="1:6">
      <c r="A7062" s="970"/>
      <c r="B7062" s="974"/>
      <c r="C7062" s="972"/>
      <c r="D7062" s="789"/>
      <c r="E7062" s="789"/>
      <c r="F7062" s="789"/>
    </row>
    <row r="7063" spans="1:6">
      <c r="A7063" s="970"/>
      <c r="B7063" s="974"/>
      <c r="C7063" s="972"/>
      <c r="D7063" s="789"/>
      <c r="E7063" s="789"/>
      <c r="F7063" s="789"/>
    </row>
    <row r="7064" spans="1:6">
      <c r="A7064" s="970"/>
      <c r="B7064" s="974"/>
      <c r="C7064" s="972"/>
      <c r="D7064" s="789"/>
      <c r="E7064" s="789"/>
      <c r="F7064" s="789"/>
    </row>
    <row r="7065" spans="1:6">
      <c r="A7065" s="970"/>
      <c r="B7065" s="974"/>
      <c r="C7065" s="972"/>
      <c r="D7065" s="789"/>
      <c r="E7065" s="789"/>
      <c r="F7065" s="789"/>
    </row>
    <row r="7066" spans="1:6">
      <c r="A7066" s="970"/>
      <c r="B7066" s="974"/>
      <c r="C7066" s="972"/>
      <c r="D7066" s="789"/>
      <c r="E7066" s="789"/>
      <c r="F7066" s="789"/>
    </row>
    <row r="7067" spans="1:6">
      <c r="A7067" s="970"/>
      <c r="B7067" s="974"/>
      <c r="C7067" s="972"/>
      <c r="D7067" s="789"/>
      <c r="E7067" s="789"/>
      <c r="F7067" s="789"/>
    </row>
    <row r="7068" spans="1:6">
      <c r="A7068" s="970"/>
      <c r="B7068" s="974"/>
      <c r="C7068" s="972"/>
      <c r="D7068" s="789"/>
      <c r="E7068" s="789"/>
      <c r="F7068" s="789"/>
    </row>
    <row r="7069" spans="1:6">
      <c r="A7069" s="970"/>
      <c r="B7069" s="974"/>
      <c r="C7069" s="972"/>
      <c r="D7069" s="789"/>
      <c r="E7069" s="789"/>
      <c r="F7069" s="789"/>
    </row>
    <row r="7070" spans="1:6">
      <c r="A7070" s="970"/>
      <c r="B7070" s="974"/>
      <c r="C7070" s="972"/>
      <c r="D7070" s="789"/>
      <c r="E7070" s="789"/>
      <c r="F7070" s="789"/>
    </row>
    <row r="7071" spans="1:6">
      <c r="A7071" s="970"/>
      <c r="B7071" s="974"/>
      <c r="C7071" s="972"/>
      <c r="D7071" s="789"/>
      <c r="E7071" s="789"/>
      <c r="F7071" s="789"/>
    </row>
    <row r="7072" spans="1:6">
      <c r="A7072" s="970"/>
      <c r="B7072" s="974"/>
      <c r="C7072" s="972"/>
      <c r="D7072" s="789"/>
      <c r="E7072" s="789"/>
      <c r="F7072" s="789"/>
    </row>
    <row r="7073" spans="1:6">
      <c r="A7073" s="970"/>
      <c r="B7073" s="974"/>
      <c r="C7073" s="972"/>
      <c r="D7073" s="789"/>
      <c r="E7073" s="789"/>
      <c r="F7073" s="789"/>
    </row>
    <row r="7074" spans="1:6">
      <c r="A7074" s="970"/>
      <c r="B7074" s="974"/>
      <c r="C7074" s="972"/>
      <c r="D7074" s="789"/>
      <c r="E7074" s="789"/>
      <c r="F7074" s="789"/>
    </row>
    <row r="7075" spans="1:6">
      <c r="A7075" s="970"/>
      <c r="B7075" s="974"/>
      <c r="C7075" s="972"/>
      <c r="D7075" s="789"/>
      <c r="E7075" s="789"/>
      <c r="F7075" s="789"/>
    </row>
    <row r="7076" spans="1:6">
      <c r="A7076" s="970"/>
      <c r="B7076" s="974"/>
      <c r="C7076" s="972"/>
      <c r="D7076" s="789"/>
      <c r="E7076" s="789"/>
      <c r="F7076" s="789"/>
    </row>
    <row r="7077" spans="1:6">
      <c r="A7077" s="970"/>
      <c r="B7077" s="974"/>
      <c r="C7077" s="972"/>
      <c r="D7077" s="789"/>
      <c r="E7077" s="789"/>
      <c r="F7077" s="789"/>
    </row>
    <row r="7078" spans="1:6">
      <c r="A7078" s="970"/>
      <c r="B7078" s="974"/>
      <c r="C7078" s="972"/>
      <c r="D7078" s="789"/>
      <c r="E7078" s="789"/>
      <c r="F7078" s="789"/>
    </row>
    <row r="7079" spans="1:6">
      <c r="A7079" s="970"/>
      <c r="B7079" s="974"/>
      <c r="C7079" s="972"/>
      <c r="D7079" s="789"/>
      <c r="E7079" s="789"/>
      <c r="F7079" s="789"/>
    </row>
    <row r="7080" spans="1:6">
      <c r="A7080" s="970"/>
      <c r="B7080" s="974"/>
      <c r="C7080" s="972"/>
      <c r="D7080" s="789"/>
      <c r="E7080" s="789"/>
      <c r="F7080" s="789"/>
    </row>
    <row r="7081" spans="1:6">
      <c r="A7081" s="970"/>
      <c r="B7081" s="974"/>
      <c r="C7081" s="972"/>
      <c r="D7081" s="789"/>
      <c r="E7081" s="789"/>
      <c r="F7081" s="789"/>
    </row>
    <row r="7082" spans="1:6">
      <c r="A7082" s="970"/>
      <c r="B7082" s="974"/>
      <c r="C7082" s="972"/>
      <c r="D7082" s="789"/>
      <c r="E7082" s="789"/>
      <c r="F7082" s="789"/>
    </row>
    <row r="7083" spans="1:6">
      <c r="A7083" s="970"/>
      <c r="B7083" s="974"/>
      <c r="C7083" s="972"/>
      <c r="D7083" s="789"/>
      <c r="E7083" s="789"/>
      <c r="F7083" s="789"/>
    </row>
    <row r="7084" spans="1:6">
      <c r="A7084" s="970"/>
      <c r="B7084" s="974"/>
      <c r="C7084" s="972"/>
      <c r="D7084" s="789"/>
      <c r="E7084" s="789"/>
      <c r="F7084" s="789"/>
    </row>
    <row r="7085" spans="1:6">
      <c r="A7085" s="970"/>
      <c r="B7085" s="974"/>
      <c r="C7085" s="972"/>
      <c r="D7085" s="789"/>
      <c r="E7085" s="789"/>
      <c r="F7085" s="789"/>
    </row>
    <row r="7086" spans="1:6">
      <c r="A7086" s="970"/>
      <c r="B7086" s="974"/>
      <c r="C7086" s="972"/>
      <c r="D7086" s="789"/>
      <c r="E7086" s="789"/>
      <c r="F7086" s="789"/>
    </row>
    <row r="7087" spans="1:6">
      <c r="A7087" s="970"/>
      <c r="B7087" s="974"/>
      <c r="C7087" s="972"/>
      <c r="D7087" s="789"/>
      <c r="E7087" s="789"/>
      <c r="F7087" s="789"/>
    </row>
    <row r="7088" spans="1:6">
      <c r="A7088" s="970"/>
      <c r="B7088" s="974"/>
      <c r="C7088" s="972"/>
      <c r="D7088" s="789"/>
      <c r="E7088" s="789"/>
      <c r="F7088" s="789"/>
    </row>
    <row r="7089" spans="1:6">
      <c r="A7089" s="970"/>
      <c r="B7089" s="974"/>
      <c r="C7089" s="972"/>
      <c r="D7089" s="789"/>
      <c r="E7089" s="789"/>
      <c r="F7089" s="789"/>
    </row>
    <row r="7090" spans="1:6">
      <c r="A7090" s="970"/>
      <c r="B7090" s="974"/>
      <c r="C7090" s="972"/>
      <c r="D7090" s="789"/>
      <c r="E7090" s="789"/>
      <c r="F7090" s="789"/>
    </row>
    <row r="7091" spans="1:6">
      <c r="A7091" s="970"/>
      <c r="B7091" s="974"/>
      <c r="C7091" s="972"/>
      <c r="D7091" s="789"/>
      <c r="E7091" s="789"/>
      <c r="F7091" s="789"/>
    </row>
    <row r="7092" spans="1:6">
      <c r="A7092" s="970"/>
      <c r="B7092" s="974"/>
      <c r="C7092" s="972"/>
      <c r="D7092" s="789"/>
      <c r="E7092" s="789"/>
      <c r="F7092" s="789"/>
    </row>
    <row r="7093" spans="1:6">
      <c r="A7093" s="970"/>
      <c r="B7093" s="974"/>
      <c r="C7093" s="972"/>
      <c r="D7093" s="789"/>
      <c r="E7093" s="789"/>
      <c r="F7093" s="789"/>
    </row>
    <row r="7094" spans="1:6">
      <c r="A7094" s="970"/>
      <c r="B7094" s="974"/>
      <c r="C7094" s="972"/>
      <c r="D7094" s="789"/>
      <c r="E7094" s="789"/>
      <c r="F7094" s="789"/>
    </row>
    <row r="7095" spans="1:6">
      <c r="A7095" s="970"/>
      <c r="B7095" s="974"/>
      <c r="C7095" s="972"/>
      <c r="D7095" s="789"/>
      <c r="E7095" s="789"/>
      <c r="F7095" s="789"/>
    </row>
    <row r="7096" spans="1:6">
      <c r="A7096" s="970"/>
      <c r="B7096" s="974"/>
      <c r="C7096" s="972"/>
      <c r="D7096" s="789"/>
      <c r="E7096" s="789"/>
      <c r="F7096" s="789"/>
    </row>
    <row r="7097" spans="1:6">
      <c r="A7097" s="970"/>
      <c r="B7097" s="974"/>
      <c r="C7097" s="972"/>
      <c r="D7097" s="789"/>
      <c r="E7097" s="789"/>
      <c r="F7097" s="789"/>
    </row>
    <row r="7098" spans="1:6">
      <c r="A7098" s="970"/>
      <c r="B7098" s="974"/>
      <c r="C7098" s="972"/>
      <c r="D7098" s="789"/>
      <c r="E7098" s="789"/>
      <c r="F7098" s="789"/>
    </row>
    <row r="7099" spans="1:6">
      <c r="A7099" s="970"/>
      <c r="B7099" s="974"/>
      <c r="C7099" s="972"/>
      <c r="D7099" s="789"/>
      <c r="E7099" s="789"/>
      <c r="F7099" s="789"/>
    </row>
    <row r="7100" spans="1:6">
      <c r="A7100" s="970"/>
      <c r="B7100" s="974"/>
      <c r="C7100" s="972"/>
      <c r="D7100" s="789"/>
      <c r="E7100" s="789"/>
      <c r="F7100" s="789"/>
    </row>
    <row r="7101" spans="1:6">
      <c r="A7101" s="970"/>
      <c r="B7101" s="974"/>
      <c r="C7101" s="972"/>
      <c r="D7101" s="789"/>
      <c r="E7101" s="789"/>
      <c r="F7101" s="789"/>
    </row>
    <row r="7102" spans="1:6">
      <c r="A7102" s="970"/>
      <c r="B7102" s="974"/>
      <c r="C7102" s="972"/>
      <c r="D7102" s="789"/>
      <c r="E7102" s="789"/>
      <c r="F7102" s="789"/>
    </row>
    <row r="7103" spans="1:6">
      <c r="A7103" s="970"/>
      <c r="B7103" s="974"/>
      <c r="C7103" s="972"/>
      <c r="D7103" s="789"/>
      <c r="E7103" s="789"/>
      <c r="F7103" s="789"/>
    </row>
    <row r="7104" spans="1:6">
      <c r="A7104" s="970"/>
      <c r="B7104" s="974"/>
      <c r="C7104" s="972"/>
      <c r="D7104" s="789"/>
      <c r="E7104" s="789"/>
      <c r="F7104" s="789"/>
    </row>
    <row r="7105" spans="1:6">
      <c r="A7105" s="970"/>
      <c r="B7105" s="974"/>
      <c r="C7105" s="972"/>
      <c r="D7105" s="789"/>
      <c r="E7105" s="789"/>
      <c r="F7105" s="789"/>
    </row>
    <row r="7106" spans="1:6">
      <c r="A7106" s="970"/>
      <c r="B7106" s="974"/>
      <c r="C7106" s="972"/>
      <c r="D7106" s="789"/>
      <c r="E7106" s="789"/>
      <c r="F7106" s="789"/>
    </row>
    <row r="7107" spans="1:6">
      <c r="A7107" s="970"/>
      <c r="B7107" s="974"/>
      <c r="C7107" s="972"/>
      <c r="D7107" s="789"/>
      <c r="E7107" s="789"/>
      <c r="F7107" s="789"/>
    </row>
    <row r="7108" spans="1:6">
      <c r="A7108" s="970"/>
      <c r="B7108" s="974"/>
      <c r="C7108" s="972"/>
      <c r="D7108" s="789"/>
      <c r="E7108" s="789"/>
      <c r="F7108" s="789"/>
    </row>
    <row r="7109" spans="1:6">
      <c r="A7109" s="970"/>
      <c r="B7109" s="974"/>
      <c r="C7109" s="972"/>
      <c r="D7109" s="789"/>
      <c r="E7109" s="789"/>
      <c r="F7109" s="789"/>
    </row>
    <row r="7110" spans="1:6">
      <c r="A7110" s="970"/>
      <c r="B7110" s="974"/>
      <c r="C7110" s="972"/>
      <c r="D7110" s="789"/>
      <c r="E7110" s="789"/>
      <c r="F7110" s="789"/>
    </row>
    <row r="7111" spans="1:6">
      <c r="A7111" s="970"/>
      <c r="B7111" s="974"/>
      <c r="C7111" s="972"/>
      <c r="D7111" s="789"/>
      <c r="E7111" s="789"/>
      <c r="F7111" s="789"/>
    </row>
    <row r="7112" spans="1:6">
      <c r="A7112" s="970"/>
      <c r="B7112" s="974"/>
      <c r="C7112" s="972"/>
      <c r="D7112" s="789"/>
      <c r="E7112" s="789"/>
      <c r="F7112" s="789"/>
    </row>
    <row r="7113" spans="1:6">
      <c r="A7113" s="970"/>
      <c r="B7113" s="974"/>
      <c r="C7113" s="972"/>
      <c r="D7113" s="789"/>
      <c r="E7113" s="789"/>
      <c r="F7113" s="789"/>
    </row>
    <row r="7114" spans="1:6">
      <c r="A7114" s="970"/>
      <c r="B7114" s="974"/>
      <c r="C7114" s="972"/>
      <c r="D7114" s="789"/>
      <c r="E7114" s="789"/>
      <c r="F7114" s="789"/>
    </row>
    <row r="7115" spans="1:6">
      <c r="A7115" s="970"/>
      <c r="B7115" s="974"/>
      <c r="C7115" s="972"/>
      <c r="D7115" s="789"/>
      <c r="E7115" s="789"/>
      <c r="F7115" s="789"/>
    </row>
    <row r="7116" spans="1:6">
      <c r="A7116" s="970"/>
      <c r="B7116" s="974"/>
      <c r="C7116" s="972"/>
      <c r="D7116" s="789"/>
      <c r="E7116" s="789"/>
      <c r="F7116" s="789"/>
    </row>
    <row r="7117" spans="1:6">
      <c r="A7117" s="970"/>
      <c r="B7117" s="974"/>
      <c r="C7117" s="972"/>
      <c r="D7117" s="789"/>
      <c r="E7117" s="789"/>
      <c r="F7117" s="789"/>
    </row>
    <row r="7118" spans="1:6">
      <c r="A7118" s="970"/>
      <c r="B7118" s="974"/>
      <c r="C7118" s="972"/>
      <c r="D7118" s="789"/>
      <c r="E7118" s="789"/>
      <c r="F7118" s="789"/>
    </row>
    <row r="7119" spans="1:6">
      <c r="A7119" s="970"/>
      <c r="B7119" s="974"/>
      <c r="C7119" s="972"/>
      <c r="D7119" s="789"/>
      <c r="E7119" s="789"/>
      <c r="F7119" s="789"/>
    </row>
    <row r="7120" spans="1:6">
      <c r="A7120" s="970"/>
      <c r="B7120" s="974"/>
      <c r="C7120" s="972"/>
      <c r="D7120" s="789"/>
      <c r="E7120" s="789"/>
      <c r="F7120" s="789"/>
    </row>
    <row r="7121" spans="1:6">
      <c r="A7121" s="970"/>
      <c r="B7121" s="974"/>
      <c r="C7121" s="972"/>
      <c r="D7121" s="789"/>
      <c r="E7121" s="789"/>
      <c r="F7121" s="789"/>
    </row>
    <row r="7122" spans="1:6">
      <c r="A7122" s="970"/>
      <c r="B7122" s="974"/>
      <c r="C7122" s="972"/>
      <c r="D7122" s="789"/>
      <c r="E7122" s="789"/>
      <c r="F7122" s="789"/>
    </row>
    <row r="7123" spans="1:6">
      <c r="A7123" s="970"/>
      <c r="B7123" s="974"/>
      <c r="C7123" s="972"/>
      <c r="D7123" s="789"/>
      <c r="E7123" s="789"/>
      <c r="F7123" s="789"/>
    </row>
    <row r="7124" spans="1:6">
      <c r="A7124" s="970"/>
      <c r="B7124" s="974"/>
      <c r="C7124" s="972"/>
      <c r="D7124" s="789"/>
      <c r="E7124" s="789"/>
      <c r="F7124" s="789"/>
    </row>
    <row r="7125" spans="1:6">
      <c r="A7125" s="970"/>
      <c r="B7125" s="974"/>
      <c r="C7125" s="972"/>
      <c r="D7125" s="789"/>
      <c r="E7125" s="789"/>
      <c r="F7125" s="789"/>
    </row>
    <row r="7126" spans="1:6">
      <c r="A7126" s="970"/>
      <c r="B7126" s="974"/>
      <c r="C7126" s="972"/>
      <c r="D7126" s="789"/>
      <c r="E7126" s="789"/>
      <c r="F7126" s="789"/>
    </row>
    <row r="7127" spans="1:6">
      <c r="A7127" s="970"/>
      <c r="B7127" s="974"/>
      <c r="C7127" s="972"/>
      <c r="D7127" s="789"/>
      <c r="E7127" s="789"/>
      <c r="F7127" s="789"/>
    </row>
    <row r="7128" spans="1:6">
      <c r="A7128" s="970"/>
      <c r="B7128" s="974"/>
      <c r="C7128" s="972"/>
      <c r="D7128" s="789"/>
      <c r="E7128" s="789"/>
      <c r="F7128" s="789"/>
    </row>
    <row r="7129" spans="1:6">
      <c r="A7129" s="970"/>
      <c r="B7129" s="974"/>
      <c r="C7129" s="972"/>
      <c r="D7129" s="789"/>
      <c r="E7129" s="789"/>
      <c r="F7129" s="789"/>
    </row>
    <row r="7130" spans="1:6">
      <c r="A7130" s="970"/>
      <c r="B7130" s="974"/>
      <c r="C7130" s="972"/>
      <c r="D7130" s="789"/>
      <c r="E7130" s="789"/>
      <c r="F7130" s="789"/>
    </row>
    <row r="7131" spans="1:6">
      <c r="A7131" s="970"/>
      <c r="B7131" s="974"/>
      <c r="C7131" s="972"/>
      <c r="D7131" s="789"/>
      <c r="E7131" s="789"/>
      <c r="F7131" s="789"/>
    </row>
    <row r="7132" spans="1:6">
      <c r="A7132" s="970"/>
      <c r="B7132" s="974"/>
      <c r="C7132" s="972"/>
      <c r="D7132" s="789"/>
      <c r="E7132" s="789"/>
      <c r="F7132" s="789"/>
    </row>
    <row r="7133" spans="1:6">
      <c r="A7133" s="970"/>
      <c r="B7133" s="974"/>
      <c r="C7133" s="972"/>
      <c r="D7133" s="789"/>
      <c r="E7133" s="789"/>
      <c r="F7133" s="789"/>
    </row>
    <row r="7134" spans="1:6">
      <c r="A7134" s="970"/>
      <c r="B7134" s="974"/>
      <c r="C7134" s="972"/>
      <c r="D7134" s="789"/>
      <c r="E7134" s="789"/>
      <c r="F7134" s="789"/>
    </row>
    <row r="7135" spans="1:6">
      <c r="A7135" s="970"/>
      <c r="B7135" s="974"/>
      <c r="C7135" s="972"/>
      <c r="D7135" s="789"/>
      <c r="E7135" s="789"/>
      <c r="F7135" s="789"/>
    </row>
    <row r="7136" spans="1:6">
      <c r="A7136" s="970"/>
      <c r="B7136" s="974"/>
      <c r="C7136" s="972"/>
      <c r="D7136" s="789"/>
      <c r="E7136" s="789"/>
      <c r="F7136" s="789"/>
    </row>
    <row r="7137" spans="1:6">
      <c r="A7137" s="970"/>
      <c r="B7137" s="974"/>
      <c r="C7137" s="972"/>
      <c r="D7137" s="789"/>
      <c r="E7137" s="789"/>
      <c r="F7137" s="789"/>
    </row>
    <row r="7138" spans="1:6">
      <c r="A7138" s="970"/>
      <c r="B7138" s="974"/>
      <c r="C7138" s="972"/>
      <c r="D7138" s="789"/>
      <c r="E7138" s="789"/>
      <c r="F7138" s="789"/>
    </row>
    <row r="7139" spans="1:6">
      <c r="A7139" s="970"/>
      <c r="B7139" s="974"/>
      <c r="C7139" s="972"/>
      <c r="D7139" s="789"/>
      <c r="E7139" s="789"/>
      <c r="F7139" s="789"/>
    </row>
    <row r="7140" spans="1:6">
      <c r="A7140" s="970"/>
      <c r="B7140" s="974"/>
      <c r="C7140" s="972"/>
      <c r="D7140" s="789"/>
      <c r="E7140" s="789"/>
      <c r="F7140" s="789"/>
    </row>
    <row r="7141" spans="1:6">
      <c r="A7141" s="970"/>
      <c r="B7141" s="974"/>
      <c r="C7141" s="972"/>
      <c r="D7141" s="789"/>
      <c r="E7141" s="789"/>
      <c r="F7141" s="789"/>
    </row>
    <row r="7142" spans="1:6">
      <c r="A7142" s="970"/>
      <c r="B7142" s="974"/>
      <c r="C7142" s="972"/>
      <c r="D7142" s="789"/>
      <c r="E7142" s="789"/>
      <c r="F7142" s="789"/>
    </row>
    <row r="7143" spans="1:6">
      <c r="A7143" s="970"/>
      <c r="B7143" s="974"/>
      <c r="C7143" s="972"/>
      <c r="D7143" s="789"/>
      <c r="E7143" s="789"/>
      <c r="F7143" s="789"/>
    </row>
    <row r="7144" spans="1:6">
      <c r="A7144" s="970"/>
      <c r="B7144" s="974"/>
      <c r="C7144" s="972"/>
      <c r="D7144" s="789"/>
      <c r="E7144" s="789"/>
      <c r="F7144" s="789"/>
    </row>
    <row r="7145" spans="1:6">
      <c r="A7145" s="970"/>
      <c r="B7145" s="974"/>
      <c r="C7145" s="972"/>
      <c r="D7145" s="789"/>
      <c r="E7145" s="789"/>
      <c r="F7145" s="789"/>
    </row>
    <row r="7146" spans="1:6">
      <c r="A7146" s="970"/>
      <c r="B7146" s="974"/>
      <c r="C7146" s="972"/>
      <c r="D7146" s="789"/>
      <c r="E7146" s="789"/>
      <c r="F7146" s="789"/>
    </row>
    <row r="7147" spans="1:6">
      <c r="A7147" s="970"/>
      <c r="B7147" s="974"/>
      <c r="C7147" s="972"/>
      <c r="D7147" s="789"/>
      <c r="E7147" s="789"/>
      <c r="F7147" s="789"/>
    </row>
    <row r="7148" spans="1:6">
      <c r="A7148" s="970"/>
      <c r="B7148" s="974"/>
      <c r="C7148" s="972"/>
      <c r="D7148" s="789"/>
      <c r="E7148" s="789"/>
      <c r="F7148" s="789"/>
    </row>
    <row r="7149" spans="1:6">
      <c r="A7149" s="970"/>
      <c r="B7149" s="974"/>
      <c r="C7149" s="972"/>
      <c r="D7149" s="789"/>
      <c r="E7149" s="789"/>
      <c r="F7149" s="789"/>
    </row>
    <row r="7150" spans="1:6">
      <c r="A7150" s="970"/>
      <c r="B7150" s="974"/>
      <c r="C7150" s="972"/>
      <c r="D7150" s="789"/>
      <c r="E7150" s="789"/>
      <c r="F7150" s="789"/>
    </row>
    <row r="7151" spans="1:6">
      <c r="A7151" s="970"/>
      <c r="B7151" s="974"/>
      <c r="C7151" s="972"/>
      <c r="D7151" s="789"/>
      <c r="E7151" s="789"/>
      <c r="F7151" s="789"/>
    </row>
    <row r="7152" spans="1:6">
      <c r="A7152" s="970"/>
      <c r="B7152" s="974"/>
      <c r="C7152" s="972"/>
      <c r="D7152" s="789"/>
      <c r="E7152" s="789"/>
      <c r="F7152" s="789"/>
    </row>
    <row r="7153" spans="1:6">
      <c r="A7153" s="970"/>
      <c r="B7153" s="974"/>
      <c r="C7153" s="972"/>
      <c r="D7153" s="789"/>
      <c r="E7153" s="789"/>
      <c r="F7153" s="789"/>
    </row>
    <row r="7154" spans="1:6">
      <c r="A7154" s="970"/>
      <c r="B7154" s="974"/>
      <c r="C7154" s="972"/>
      <c r="D7154" s="789"/>
      <c r="E7154" s="789"/>
      <c r="F7154" s="789"/>
    </row>
    <row r="7155" spans="1:6">
      <c r="A7155" s="970"/>
      <c r="B7155" s="974"/>
      <c r="C7155" s="972"/>
      <c r="D7155" s="789"/>
      <c r="E7155" s="789"/>
      <c r="F7155" s="789"/>
    </row>
    <row r="7156" spans="1:6">
      <c r="A7156" s="970"/>
      <c r="B7156" s="974"/>
      <c r="C7156" s="972"/>
      <c r="D7156" s="789"/>
      <c r="E7156" s="789"/>
      <c r="F7156" s="789"/>
    </row>
    <row r="7157" spans="1:6">
      <c r="A7157" s="970"/>
      <c r="B7157" s="974"/>
      <c r="C7157" s="972"/>
      <c r="D7157" s="789"/>
      <c r="E7157" s="789"/>
      <c r="F7157" s="789"/>
    </row>
    <row r="7158" spans="1:6">
      <c r="A7158" s="970"/>
      <c r="B7158" s="974"/>
      <c r="C7158" s="972"/>
      <c r="D7158" s="789"/>
      <c r="E7158" s="789"/>
      <c r="F7158" s="789"/>
    </row>
    <row r="7159" spans="1:6">
      <c r="A7159" s="970"/>
      <c r="B7159" s="974"/>
      <c r="C7159" s="972"/>
      <c r="D7159" s="789"/>
      <c r="E7159" s="789"/>
      <c r="F7159" s="789"/>
    </row>
    <row r="7160" spans="1:6">
      <c r="A7160" s="970"/>
      <c r="B7160" s="974"/>
      <c r="C7160" s="972"/>
      <c r="D7160" s="789"/>
      <c r="E7160" s="789"/>
      <c r="F7160" s="789"/>
    </row>
    <row r="7161" spans="1:6">
      <c r="A7161" s="970"/>
      <c r="B7161" s="974"/>
      <c r="C7161" s="972"/>
      <c r="D7161" s="789"/>
      <c r="E7161" s="789"/>
      <c r="F7161" s="789"/>
    </row>
    <row r="7162" spans="1:6">
      <c r="A7162" s="970"/>
      <c r="B7162" s="974"/>
      <c r="C7162" s="972"/>
      <c r="D7162" s="789"/>
      <c r="E7162" s="789"/>
      <c r="F7162" s="789"/>
    </row>
    <row r="7163" spans="1:6">
      <c r="A7163" s="970"/>
      <c r="B7163" s="974"/>
      <c r="C7163" s="972"/>
      <c r="D7163" s="789"/>
      <c r="E7163" s="789"/>
      <c r="F7163" s="789"/>
    </row>
    <row r="7164" spans="1:6">
      <c r="A7164" s="970"/>
      <c r="B7164" s="974"/>
      <c r="C7164" s="972"/>
      <c r="D7164" s="789"/>
      <c r="E7164" s="789"/>
      <c r="F7164" s="789"/>
    </row>
    <row r="7165" spans="1:6">
      <c r="A7165" s="970"/>
      <c r="B7165" s="974"/>
      <c r="C7165" s="972"/>
      <c r="D7165" s="789"/>
      <c r="E7165" s="789"/>
      <c r="F7165" s="789"/>
    </row>
    <row r="7166" spans="1:6">
      <c r="A7166" s="970"/>
      <c r="B7166" s="974"/>
      <c r="C7166" s="972"/>
      <c r="D7166" s="789"/>
      <c r="E7166" s="789"/>
      <c r="F7166" s="789"/>
    </row>
    <row r="7167" spans="1:6">
      <c r="A7167" s="970"/>
      <c r="B7167" s="974"/>
      <c r="C7167" s="972"/>
      <c r="D7167" s="789"/>
      <c r="E7167" s="789"/>
      <c r="F7167" s="789"/>
    </row>
    <row r="7168" spans="1:6">
      <c r="A7168" s="970"/>
      <c r="B7168" s="974"/>
      <c r="C7168" s="972"/>
      <c r="D7168" s="789"/>
      <c r="E7168" s="789"/>
      <c r="F7168" s="789"/>
    </row>
    <row r="7169" spans="1:6">
      <c r="A7169" s="970"/>
      <c r="B7169" s="974"/>
      <c r="C7169" s="972"/>
      <c r="D7169" s="789"/>
      <c r="E7169" s="789"/>
      <c r="F7169" s="789"/>
    </row>
    <row r="7170" spans="1:6">
      <c r="A7170" s="970"/>
      <c r="B7170" s="974"/>
      <c r="C7170" s="972"/>
      <c r="D7170" s="789"/>
      <c r="E7170" s="789"/>
      <c r="F7170" s="789"/>
    </row>
    <row r="7171" spans="1:6">
      <c r="A7171" s="970"/>
      <c r="B7171" s="974"/>
      <c r="C7171" s="972"/>
      <c r="D7171" s="789"/>
      <c r="E7171" s="789"/>
      <c r="F7171" s="789"/>
    </row>
    <row r="7172" spans="1:6">
      <c r="A7172" s="970"/>
      <c r="B7172" s="974"/>
      <c r="C7172" s="972"/>
      <c r="D7172" s="789"/>
      <c r="E7172" s="789"/>
      <c r="F7172" s="789"/>
    </row>
    <row r="7173" spans="1:6">
      <c r="A7173" s="970"/>
      <c r="B7173" s="974"/>
      <c r="C7173" s="972"/>
      <c r="D7173" s="789"/>
      <c r="E7173" s="789"/>
      <c r="F7173" s="789"/>
    </row>
    <row r="7174" spans="1:6">
      <c r="A7174" s="970"/>
      <c r="B7174" s="974"/>
      <c r="C7174" s="972"/>
      <c r="D7174" s="789"/>
      <c r="E7174" s="789"/>
      <c r="F7174" s="789"/>
    </row>
    <row r="7175" spans="1:6">
      <c r="A7175" s="970"/>
      <c r="B7175" s="974"/>
      <c r="C7175" s="972"/>
      <c r="D7175" s="789"/>
      <c r="E7175" s="789"/>
      <c r="F7175" s="789"/>
    </row>
    <row r="7176" spans="1:6">
      <c r="A7176" s="970"/>
      <c r="B7176" s="974"/>
      <c r="C7176" s="972"/>
      <c r="D7176" s="789"/>
      <c r="E7176" s="789"/>
      <c r="F7176" s="789"/>
    </row>
    <row r="7177" spans="1:6">
      <c r="A7177" s="970"/>
      <c r="B7177" s="974"/>
      <c r="C7177" s="972"/>
      <c r="D7177" s="789"/>
      <c r="E7177" s="789"/>
      <c r="F7177" s="789"/>
    </row>
    <row r="7178" spans="1:6">
      <c r="A7178" s="970"/>
      <c r="B7178" s="974"/>
      <c r="C7178" s="972"/>
      <c r="D7178" s="789"/>
      <c r="E7178" s="789"/>
      <c r="F7178" s="789"/>
    </row>
    <row r="7179" spans="1:6">
      <c r="A7179" s="970"/>
      <c r="B7179" s="974"/>
      <c r="C7179" s="972"/>
      <c r="D7179" s="789"/>
      <c r="E7179" s="789"/>
      <c r="F7179" s="789"/>
    </row>
    <row r="7180" spans="1:6">
      <c r="A7180" s="970"/>
      <c r="B7180" s="974"/>
      <c r="C7180" s="972"/>
      <c r="D7180" s="789"/>
      <c r="E7180" s="789"/>
      <c r="F7180" s="789"/>
    </row>
    <row r="7181" spans="1:6">
      <c r="A7181" s="970"/>
      <c r="B7181" s="974"/>
      <c r="C7181" s="972"/>
      <c r="D7181" s="789"/>
      <c r="E7181" s="789"/>
      <c r="F7181" s="789"/>
    </row>
    <row r="7182" spans="1:6">
      <c r="A7182" s="970"/>
      <c r="B7182" s="974"/>
      <c r="C7182" s="972"/>
      <c r="D7182" s="789"/>
      <c r="E7182" s="789"/>
      <c r="F7182" s="789"/>
    </row>
    <row r="7183" spans="1:6">
      <c r="A7183" s="970"/>
      <c r="B7183" s="974"/>
      <c r="C7183" s="972"/>
      <c r="D7183" s="789"/>
      <c r="E7183" s="789"/>
      <c r="F7183" s="789"/>
    </row>
    <row r="7184" spans="1:6">
      <c r="A7184" s="970"/>
      <c r="B7184" s="974"/>
      <c r="C7184" s="972"/>
      <c r="D7184" s="789"/>
      <c r="E7184" s="789"/>
      <c r="F7184" s="789"/>
    </row>
    <row r="7185" spans="1:6">
      <c r="A7185" s="970"/>
      <c r="B7185" s="974"/>
      <c r="C7185" s="972"/>
      <c r="D7185" s="789"/>
      <c r="E7185" s="789"/>
      <c r="F7185" s="789"/>
    </row>
    <row r="7186" spans="1:6">
      <c r="A7186" s="970"/>
      <c r="B7186" s="974"/>
      <c r="C7186" s="972"/>
      <c r="D7186" s="789"/>
      <c r="E7186" s="789"/>
      <c r="F7186" s="789"/>
    </row>
    <row r="7187" spans="1:6">
      <c r="A7187" s="970"/>
      <c r="B7187" s="974"/>
      <c r="C7187" s="972"/>
      <c r="D7187" s="789"/>
      <c r="E7187" s="789"/>
      <c r="F7187" s="789"/>
    </row>
    <row r="7188" spans="1:6">
      <c r="A7188" s="970"/>
      <c r="B7188" s="974"/>
      <c r="C7188" s="972"/>
      <c r="D7188" s="789"/>
      <c r="E7188" s="789"/>
      <c r="F7188" s="789"/>
    </row>
    <row r="7189" spans="1:6">
      <c r="A7189" s="970"/>
      <c r="B7189" s="974"/>
      <c r="C7189" s="972"/>
      <c r="D7189" s="789"/>
      <c r="E7189" s="789"/>
      <c r="F7189" s="789"/>
    </row>
    <row r="7190" spans="1:6">
      <c r="A7190" s="970"/>
      <c r="B7190" s="974"/>
      <c r="C7190" s="972"/>
      <c r="D7190" s="789"/>
      <c r="E7190" s="789"/>
      <c r="F7190" s="789"/>
    </row>
    <row r="7191" spans="1:6">
      <c r="A7191" s="970"/>
      <c r="B7191" s="974"/>
      <c r="C7191" s="972"/>
      <c r="D7191" s="789"/>
      <c r="E7191" s="789"/>
      <c r="F7191" s="789"/>
    </row>
    <row r="7192" spans="1:6">
      <c r="A7192" s="970"/>
      <c r="B7192" s="974"/>
      <c r="C7192" s="972"/>
      <c r="D7192" s="789"/>
      <c r="E7192" s="789"/>
      <c r="F7192" s="789"/>
    </row>
    <row r="7193" spans="1:6">
      <c r="A7193" s="970"/>
      <c r="B7193" s="974"/>
      <c r="C7193" s="972"/>
      <c r="D7193" s="789"/>
      <c r="E7193" s="789"/>
      <c r="F7193" s="789"/>
    </row>
    <row r="7194" spans="1:6">
      <c r="A7194" s="970"/>
      <c r="B7194" s="974"/>
      <c r="C7194" s="972"/>
      <c r="D7194" s="789"/>
      <c r="E7194" s="789"/>
      <c r="F7194" s="789"/>
    </row>
    <row r="7195" spans="1:6">
      <c r="A7195" s="970"/>
      <c r="B7195" s="974"/>
      <c r="C7195" s="972"/>
      <c r="D7195" s="789"/>
      <c r="E7195" s="789"/>
      <c r="F7195" s="789"/>
    </row>
    <row r="7196" spans="1:6">
      <c r="A7196" s="970"/>
      <c r="B7196" s="974"/>
      <c r="C7196" s="972"/>
      <c r="D7196" s="789"/>
      <c r="E7196" s="789"/>
      <c r="F7196" s="789"/>
    </row>
    <row r="7197" spans="1:6">
      <c r="A7197" s="970"/>
      <c r="B7197" s="974"/>
      <c r="C7197" s="972"/>
      <c r="D7197" s="789"/>
      <c r="E7197" s="789"/>
      <c r="F7197" s="789"/>
    </row>
    <row r="7198" spans="1:6">
      <c r="A7198" s="970"/>
      <c r="B7198" s="974"/>
      <c r="C7198" s="972"/>
      <c r="D7198" s="789"/>
      <c r="E7198" s="789"/>
      <c r="F7198" s="789"/>
    </row>
    <row r="7199" spans="1:6">
      <c r="A7199" s="970"/>
      <c r="B7199" s="974"/>
      <c r="C7199" s="972"/>
      <c r="D7199" s="789"/>
      <c r="E7199" s="789"/>
      <c r="F7199" s="789"/>
    </row>
    <row r="7200" spans="1:6">
      <c r="A7200" s="970"/>
      <c r="B7200" s="974"/>
      <c r="C7200" s="972"/>
      <c r="D7200" s="789"/>
      <c r="E7200" s="789"/>
      <c r="F7200" s="789"/>
    </row>
    <row r="7201" spans="1:6">
      <c r="A7201" s="970"/>
      <c r="B7201" s="974"/>
      <c r="C7201" s="972"/>
      <c r="D7201" s="789"/>
      <c r="E7201" s="789"/>
      <c r="F7201" s="789"/>
    </row>
    <row r="7202" spans="1:6">
      <c r="A7202" s="970"/>
      <c r="B7202" s="974"/>
      <c r="C7202" s="972"/>
      <c r="D7202" s="789"/>
      <c r="E7202" s="789"/>
      <c r="F7202" s="789"/>
    </row>
    <row r="7203" spans="1:6">
      <c r="A7203" s="970"/>
      <c r="B7203" s="974"/>
      <c r="C7203" s="972"/>
      <c r="D7203" s="789"/>
      <c r="E7203" s="789"/>
      <c r="F7203" s="789"/>
    </row>
    <row r="7204" spans="1:6">
      <c r="A7204" s="970"/>
      <c r="B7204" s="974"/>
      <c r="C7204" s="972"/>
      <c r="D7204" s="789"/>
      <c r="E7204" s="789"/>
      <c r="F7204" s="789"/>
    </row>
    <row r="7205" spans="1:6">
      <c r="A7205" s="970"/>
      <c r="B7205" s="974"/>
      <c r="C7205" s="972"/>
      <c r="D7205" s="789"/>
      <c r="E7205" s="789"/>
      <c r="F7205" s="789"/>
    </row>
    <row r="7206" spans="1:6">
      <c r="A7206" s="970"/>
      <c r="B7206" s="974"/>
      <c r="C7206" s="972"/>
      <c r="D7206" s="789"/>
      <c r="E7206" s="789"/>
      <c r="F7206" s="789"/>
    </row>
    <row r="7207" spans="1:6">
      <c r="A7207" s="970"/>
      <c r="B7207" s="974"/>
      <c r="C7207" s="972"/>
      <c r="D7207" s="789"/>
      <c r="E7207" s="789"/>
      <c r="F7207" s="789"/>
    </row>
    <row r="7208" spans="1:6">
      <c r="A7208" s="970"/>
      <c r="B7208" s="974"/>
      <c r="C7208" s="972"/>
      <c r="D7208" s="789"/>
      <c r="E7208" s="789"/>
      <c r="F7208" s="789"/>
    </row>
    <row r="7209" spans="1:6">
      <c r="A7209" s="970"/>
      <c r="B7209" s="974"/>
      <c r="C7209" s="972"/>
      <c r="D7209" s="789"/>
      <c r="E7209" s="789"/>
      <c r="F7209" s="789"/>
    </row>
    <row r="7210" spans="1:6">
      <c r="A7210" s="970"/>
      <c r="B7210" s="974"/>
      <c r="C7210" s="972"/>
      <c r="D7210" s="789"/>
      <c r="E7210" s="789"/>
      <c r="F7210" s="789"/>
    </row>
    <row r="7211" spans="1:6">
      <c r="A7211" s="970"/>
      <c r="B7211" s="974"/>
      <c r="C7211" s="972"/>
      <c r="D7211" s="789"/>
      <c r="E7211" s="789"/>
      <c r="F7211" s="789"/>
    </row>
    <row r="7212" spans="1:6">
      <c r="A7212" s="970"/>
      <c r="B7212" s="974"/>
      <c r="C7212" s="972"/>
      <c r="D7212" s="789"/>
      <c r="E7212" s="789"/>
      <c r="F7212" s="789"/>
    </row>
    <row r="7213" spans="1:6">
      <c r="A7213" s="970"/>
      <c r="B7213" s="974"/>
      <c r="C7213" s="972"/>
      <c r="D7213" s="789"/>
      <c r="E7213" s="789"/>
      <c r="F7213" s="789"/>
    </row>
    <row r="7214" spans="1:6">
      <c r="A7214" s="970"/>
      <c r="B7214" s="974"/>
      <c r="C7214" s="972"/>
      <c r="D7214" s="789"/>
      <c r="E7214" s="789"/>
      <c r="F7214" s="789"/>
    </row>
    <row r="7215" spans="1:6">
      <c r="A7215" s="970"/>
      <c r="B7215" s="974"/>
      <c r="C7215" s="972"/>
      <c r="D7215" s="789"/>
      <c r="E7215" s="789"/>
      <c r="F7215" s="789"/>
    </row>
    <row r="7216" spans="1:6">
      <c r="A7216" s="970"/>
      <c r="B7216" s="974"/>
      <c r="C7216" s="972"/>
      <c r="D7216" s="789"/>
      <c r="E7216" s="789"/>
      <c r="F7216" s="789"/>
    </row>
    <row r="7217" spans="1:6">
      <c r="A7217" s="970"/>
      <c r="B7217" s="974"/>
      <c r="C7217" s="972"/>
      <c r="D7217" s="789"/>
      <c r="E7217" s="789"/>
      <c r="F7217" s="789"/>
    </row>
    <row r="7218" spans="1:6">
      <c r="A7218" s="970"/>
      <c r="B7218" s="974"/>
      <c r="C7218" s="972"/>
      <c r="D7218" s="789"/>
      <c r="E7218" s="789"/>
      <c r="F7218" s="789"/>
    </row>
    <row r="7219" spans="1:6">
      <c r="A7219" s="970"/>
      <c r="B7219" s="974"/>
      <c r="C7219" s="972"/>
      <c r="D7219" s="789"/>
      <c r="E7219" s="789"/>
      <c r="F7219" s="789"/>
    </row>
    <row r="7220" spans="1:6">
      <c r="A7220" s="970"/>
      <c r="B7220" s="974"/>
      <c r="C7220" s="972"/>
      <c r="D7220" s="789"/>
      <c r="E7220" s="789"/>
      <c r="F7220" s="789"/>
    </row>
    <row r="7221" spans="1:6">
      <c r="A7221" s="970"/>
      <c r="B7221" s="974"/>
      <c r="C7221" s="972"/>
      <c r="D7221" s="789"/>
      <c r="E7221" s="789"/>
      <c r="F7221" s="789"/>
    </row>
    <row r="7222" spans="1:6">
      <c r="A7222" s="970"/>
      <c r="B7222" s="974"/>
      <c r="C7222" s="972"/>
      <c r="D7222" s="789"/>
      <c r="E7222" s="789"/>
      <c r="F7222" s="789"/>
    </row>
    <row r="7223" spans="1:6">
      <c r="A7223" s="970"/>
      <c r="B7223" s="974"/>
      <c r="C7223" s="972"/>
      <c r="D7223" s="789"/>
      <c r="E7223" s="789"/>
      <c r="F7223" s="789"/>
    </row>
    <row r="7224" spans="1:6">
      <c r="A7224" s="970"/>
      <c r="B7224" s="974"/>
      <c r="C7224" s="972"/>
      <c r="D7224" s="789"/>
      <c r="E7224" s="789"/>
      <c r="F7224" s="789"/>
    </row>
    <row r="7225" spans="1:6">
      <c r="A7225" s="970"/>
      <c r="B7225" s="974"/>
      <c r="C7225" s="972"/>
      <c r="D7225" s="789"/>
      <c r="E7225" s="789"/>
      <c r="F7225" s="789"/>
    </row>
    <row r="7226" spans="1:6">
      <c r="A7226" s="970"/>
      <c r="B7226" s="974"/>
      <c r="C7226" s="972"/>
      <c r="D7226" s="789"/>
      <c r="E7226" s="789"/>
      <c r="F7226" s="789"/>
    </row>
    <row r="7227" spans="1:6">
      <c r="A7227" s="970"/>
      <c r="B7227" s="974"/>
      <c r="C7227" s="972"/>
      <c r="D7227" s="789"/>
      <c r="E7227" s="789"/>
      <c r="F7227" s="789"/>
    </row>
    <row r="7228" spans="1:6">
      <c r="A7228" s="970"/>
      <c r="B7228" s="974"/>
      <c r="C7228" s="972"/>
      <c r="D7228" s="789"/>
      <c r="E7228" s="789"/>
      <c r="F7228" s="789"/>
    </row>
    <row r="7229" spans="1:6">
      <c r="A7229" s="970"/>
      <c r="B7229" s="974"/>
      <c r="C7229" s="972"/>
      <c r="D7229" s="789"/>
      <c r="E7229" s="789"/>
      <c r="F7229" s="789"/>
    </row>
    <row r="7230" spans="1:6">
      <c r="A7230" s="970"/>
      <c r="B7230" s="974"/>
      <c r="C7230" s="972"/>
      <c r="D7230" s="789"/>
      <c r="E7230" s="789"/>
      <c r="F7230" s="789"/>
    </row>
    <row r="7231" spans="1:6">
      <c r="A7231" s="970"/>
      <c r="B7231" s="974"/>
      <c r="C7231" s="972"/>
      <c r="D7231" s="789"/>
      <c r="E7231" s="789"/>
      <c r="F7231" s="789"/>
    </row>
    <row r="7232" spans="1:6">
      <c r="A7232" s="970"/>
      <c r="B7232" s="974"/>
      <c r="C7232" s="972"/>
      <c r="D7232" s="789"/>
      <c r="E7232" s="789"/>
      <c r="F7232" s="789"/>
    </row>
    <row r="7233" spans="1:6">
      <c r="A7233" s="970"/>
      <c r="B7233" s="974"/>
      <c r="C7233" s="972"/>
      <c r="D7233" s="789"/>
      <c r="E7233" s="789"/>
      <c r="F7233" s="789"/>
    </row>
    <row r="7234" spans="1:6">
      <c r="A7234" s="970"/>
      <c r="B7234" s="974"/>
      <c r="C7234" s="972"/>
      <c r="D7234" s="789"/>
      <c r="E7234" s="789"/>
      <c r="F7234" s="789"/>
    </row>
    <row r="7235" spans="1:6">
      <c r="A7235" s="970"/>
      <c r="B7235" s="974"/>
      <c r="C7235" s="972"/>
      <c r="D7235" s="789"/>
      <c r="E7235" s="789"/>
      <c r="F7235" s="789"/>
    </row>
    <row r="7236" spans="1:6">
      <c r="A7236" s="970"/>
      <c r="B7236" s="974"/>
      <c r="C7236" s="972"/>
      <c r="D7236" s="789"/>
      <c r="E7236" s="789"/>
      <c r="F7236" s="789"/>
    </row>
    <row r="7237" spans="1:6">
      <c r="A7237" s="970"/>
      <c r="B7237" s="974"/>
      <c r="C7237" s="972"/>
      <c r="D7237" s="789"/>
      <c r="E7237" s="789"/>
      <c r="F7237" s="789"/>
    </row>
    <row r="7238" spans="1:6">
      <c r="A7238" s="970"/>
      <c r="B7238" s="974"/>
      <c r="C7238" s="972"/>
      <c r="D7238" s="789"/>
      <c r="E7238" s="789"/>
      <c r="F7238" s="789"/>
    </row>
    <row r="7239" spans="1:6">
      <c r="A7239" s="970"/>
      <c r="B7239" s="974"/>
      <c r="C7239" s="972"/>
      <c r="D7239" s="789"/>
      <c r="E7239" s="789"/>
      <c r="F7239" s="789"/>
    </row>
    <row r="7240" spans="1:6">
      <c r="A7240" s="970"/>
      <c r="B7240" s="974"/>
      <c r="C7240" s="972"/>
      <c r="D7240" s="789"/>
      <c r="E7240" s="789"/>
      <c r="F7240" s="789"/>
    </row>
    <row r="7241" spans="1:6">
      <c r="A7241" s="970"/>
      <c r="B7241" s="974"/>
      <c r="C7241" s="972"/>
      <c r="D7241" s="789"/>
      <c r="E7241" s="789"/>
      <c r="F7241" s="789"/>
    </row>
    <row r="7242" spans="1:6">
      <c r="A7242" s="970"/>
      <c r="B7242" s="974"/>
      <c r="C7242" s="972"/>
      <c r="D7242" s="789"/>
      <c r="E7242" s="789"/>
      <c r="F7242" s="789"/>
    </row>
    <row r="7243" spans="1:6">
      <c r="A7243" s="970"/>
      <c r="B7243" s="974"/>
      <c r="C7243" s="972"/>
      <c r="D7243" s="789"/>
      <c r="E7243" s="789"/>
      <c r="F7243" s="789"/>
    </row>
    <row r="7244" spans="1:6">
      <c r="A7244" s="970"/>
      <c r="B7244" s="974"/>
      <c r="C7244" s="972"/>
      <c r="D7244" s="789"/>
      <c r="E7244" s="789"/>
      <c r="F7244" s="789"/>
    </row>
    <row r="7245" spans="1:6">
      <c r="A7245" s="970"/>
      <c r="B7245" s="974"/>
      <c r="C7245" s="972"/>
      <c r="D7245" s="789"/>
      <c r="E7245" s="789"/>
      <c r="F7245" s="789"/>
    </row>
    <row r="7246" spans="1:6">
      <c r="A7246" s="970"/>
      <c r="B7246" s="974"/>
      <c r="C7246" s="972"/>
      <c r="D7246" s="789"/>
      <c r="E7246" s="789"/>
      <c r="F7246" s="789"/>
    </row>
    <row r="7247" spans="1:6">
      <c r="A7247" s="970"/>
      <c r="B7247" s="974"/>
      <c r="C7247" s="972"/>
      <c r="D7247" s="789"/>
      <c r="E7247" s="789"/>
      <c r="F7247" s="789"/>
    </row>
    <row r="7248" spans="1:6">
      <c r="A7248" s="970"/>
      <c r="B7248" s="974"/>
      <c r="C7248" s="972"/>
      <c r="D7248" s="789"/>
      <c r="E7248" s="789"/>
      <c r="F7248" s="789"/>
    </row>
    <row r="7249" spans="1:6">
      <c r="A7249" s="970"/>
      <c r="B7249" s="974"/>
      <c r="C7249" s="972"/>
      <c r="D7249" s="789"/>
      <c r="E7249" s="789"/>
      <c r="F7249" s="789"/>
    </row>
    <row r="7250" spans="1:6">
      <c r="A7250" s="970"/>
      <c r="B7250" s="974"/>
      <c r="C7250" s="972"/>
      <c r="D7250" s="789"/>
      <c r="E7250" s="789"/>
      <c r="F7250" s="789"/>
    </row>
    <row r="7251" spans="1:6">
      <c r="A7251" s="970"/>
      <c r="B7251" s="974"/>
      <c r="C7251" s="972"/>
      <c r="D7251" s="789"/>
      <c r="E7251" s="789"/>
      <c r="F7251" s="789"/>
    </row>
    <row r="7252" spans="1:6">
      <c r="A7252" s="970"/>
      <c r="B7252" s="974"/>
      <c r="C7252" s="972"/>
      <c r="D7252" s="789"/>
      <c r="E7252" s="789"/>
      <c r="F7252" s="789"/>
    </row>
    <row r="7253" spans="1:6">
      <c r="A7253" s="970"/>
      <c r="B7253" s="974"/>
      <c r="C7253" s="972"/>
      <c r="D7253" s="789"/>
      <c r="E7253" s="789"/>
      <c r="F7253" s="789"/>
    </row>
    <row r="7254" spans="1:6">
      <c r="A7254" s="970"/>
      <c r="B7254" s="974"/>
      <c r="C7254" s="972"/>
      <c r="D7254" s="789"/>
      <c r="E7254" s="789"/>
      <c r="F7254" s="789"/>
    </row>
    <row r="7255" spans="1:6">
      <c r="A7255" s="970"/>
      <c r="B7255" s="974"/>
      <c r="C7255" s="972"/>
      <c r="D7255" s="789"/>
      <c r="E7255" s="789"/>
      <c r="F7255" s="789"/>
    </row>
    <row r="7256" spans="1:6">
      <c r="A7256" s="970"/>
      <c r="B7256" s="974"/>
      <c r="C7256" s="972"/>
      <c r="D7256" s="789"/>
      <c r="E7256" s="789"/>
      <c r="F7256" s="789"/>
    </row>
    <row r="7257" spans="1:6">
      <c r="A7257" s="970"/>
      <c r="B7257" s="974"/>
      <c r="C7257" s="972"/>
      <c r="D7257" s="789"/>
      <c r="E7257" s="789"/>
      <c r="F7257" s="789"/>
    </row>
    <row r="7258" spans="1:6">
      <c r="A7258" s="970"/>
      <c r="B7258" s="974"/>
      <c r="C7258" s="972"/>
      <c r="D7258" s="789"/>
      <c r="E7258" s="789"/>
      <c r="F7258" s="789"/>
    </row>
    <row r="7259" spans="1:6">
      <c r="A7259" s="970"/>
      <c r="B7259" s="974"/>
      <c r="C7259" s="972"/>
      <c r="D7259" s="789"/>
      <c r="E7259" s="789"/>
      <c r="F7259" s="789"/>
    </row>
    <row r="7260" spans="1:6">
      <c r="A7260" s="970"/>
      <c r="B7260" s="974"/>
      <c r="C7260" s="972"/>
      <c r="D7260" s="789"/>
      <c r="E7260" s="789"/>
      <c r="F7260" s="789"/>
    </row>
    <row r="7261" spans="1:6">
      <c r="A7261" s="970"/>
      <c r="B7261" s="974"/>
      <c r="C7261" s="972"/>
      <c r="D7261" s="789"/>
      <c r="E7261" s="789"/>
      <c r="F7261" s="789"/>
    </row>
    <row r="7262" spans="1:6">
      <c r="A7262" s="970"/>
      <c r="B7262" s="974"/>
      <c r="C7262" s="972"/>
      <c r="D7262" s="789"/>
      <c r="E7262" s="789"/>
      <c r="F7262" s="789"/>
    </row>
    <row r="7263" spans="1:6">
      <c r="A7263" s="970"/>
      <c r="B7263" s="974"/>
      <c r="C7263" s="972"/>
      <c r="D7263" s="789"/>
      <c r="E7263" s="789"/>
      <c r="F7263" s="789"/>
    </row>
    <row r="7264" spans="1:6">
      <c r="A7264" s="970"/>
      <c r="B7264" s="974"/>
      <c r="C7264" s="972"/>
      <c r="D7264" s="789"/>
      <c r="E7264" s="789"/>
      <c r="F7264" s="789"/>
    </row>
    <row r="7265" spans="1:6">
      <c r="A7265" s="970"/>
      <c r="B7265" s="974"/>
      <c r="C7265" s="972"/>
      <c r="D7265" s="789"/>
      <c r="E7265" s="789"/>
      <c r="F7265" s="789"/>
    </row>
    <row r="7266" spans="1:6">
      <c r="A7266" s="970"/>
      <c r="B7266" s="974"/>
      <c r="C7266" s="972"/>
      <c r="D7266" s="789"/>
      <c r="E7266" s="789"/>
      <c r="F7266" s="789"/>
    </row>
    <row r="7267" spans="1:6">
      <c r="A7267" s="970"/>
      <c r="B7267" s="974"/>
      <c r="C7267" s="972"/>
      <c r="D7267" s="789"/>
      <c r="E7267" s="789"/>
      <c r="F7267" s="789"/>
    </row>
    <row r="7268" spans="1:6">
      <c r="A7268" s="970"/>
      <c r="B7268" s="974"/>
      <c r="C7268" s="972"/>
      <c r="D7268" s="789"/>
      <c r="E7268" s="789"/>
      <c r="F7268" s="789"/>
    </row>
    <row r="7269" spans="1:6">
      <c r="A7269" s="970"/>
      <c r="B7269" s="974"/>
      <c r="C7269" s="972"/>
      <c r="D7269" s="789"/>
      <c r="E7269" s="789"/>
      <c r="F7269" s="789"/>
    </row>
    <row r="7270" spans="1:6">
      <c r="A7270" s="970"/>
      <c r="B7270" s="974"/>
      <c r="C7270" s="972"/>
      <c r="D7270" s="789"/>
      <c r="E7270" s="789"/>
      <c r="F7270" s="789"/>
    </row>
    <row r="7271" spans="1:6">
      <c r="A7271" s="970"/>
      <c r="B7271" s="974"/>
      <c r="C7271" s="972"/>
      <c r="D7271" s="789"/>
      <c r="E7271" s="789"/>
      <c r="F7271" s="789"/>
    </row>
    <row r="7272" spans="1:6">
      <c r="A7272" s="970"/>
      <c r="B7272" s="974"/>
      <c r="C7272" s="972"/>
      <c r="D7272" s="789"/>
      <c r="E7272" s="789"/>
      <c r="F7272" s="789"/>
    </row>
    <row r="7273" spans="1:6">
      <c r="A7273" s="970"/>
      <c r="B7273" s="974"/>
      <c r="C7273" s="972"/>
      <c r="D7273" s="789"/>
      <c r="E7273" s="789"/>
      <c r="F7273" s="789"/>
    </row>
    <row r="7274" spans="1:6">
      <c r="A7274" s="970"/>
      <c r="B7274" s="974"/>
      <c r="C7274" s="972"/>
      <c r="D7274" s="789"/>
      <c r="E7274" s="789"/>
      <c r="F7274" s="789"/>
    </row>
    <row r="7275" spans="1:6">
      <c r="A7275" s="970"/>
      <c r="B7275" s="974"/>
      <c r="C7275" s="972"/>
      <c r="D7275" s="789"/>
      <c r="E7275" s="789"/>
      <c r="F7275" s="789"/>
    </row>
    <row r="7276" spans="1:6">
      <c r="A7276" s="970"/>
      <c r="B7276" s="974"/>
      <c r="C7276" s="972"/>
      <c r="D7276" s="789"/>
      <c r="E7276" s="789"/>
      <c r="F7276" s="789"/>
    </row>
    <row r="7277" spans="1:6">
      <c r="A7277" s="970"/>
      <c r="B7277" s="974"/>
      <c r="C7277" s="972"/>
      <c r="D7277" s="789"/>
      <c r="E7277" s="789"/>
      <c r="F7277" s="789"/>
    </row>
    <row r="7278" spans="1:6">
      <c r="A7278" s="970"/>
      <c r="B7278" s="974"/>
      <c r="C7278" s="972"/>
      <c r="D7278" s="789"/>
      <c r="E7278" s="789"/>
      <c r="F7278" s="789"/>
    </row>
    <row r="7279" spans="1:6">
      <c r="A7279" s="970"/>
      <c r="B7279" s="974"/>
      <c r="C7279" s="972"/>
      <c r="D7279" s="789"/>
      <c r="E7279" s="789"/>
      <c r="F7279" s="789"/>
    </row>
    <row r="7280" spans="1:6">
      <c r="A7280" s="970"/>
      <c r="B7280" s="974"/>
      <c r="C7280" s="972"/>
      <c r="D7280" s="789"/>
      <c r="E7280" s="789"/>
      <c r="F7280" s="789"/>
    </row>
    <row r="7281" spans="1:6">
      <c r="A7281" s="970"/>
      <c r="B7281" s="974"/>
      <c r="C7281" s="972"/>
      <c r="D7281" s="789"/>
      <c r="E7281" s="789"/>
      <c r="F7281" s="789"/>
    </row>
    <row r="7282" spans="1:6">
      <c r="A7282" s="970"/>
      <c r="B7282" s="974"/>
      <c r="C7282" s="972"/>
      <c r="D7282" s="789"/>
      <c r="E7282" s="789"/>
      <c r="F7282" s="789"/>
    </row>
    <row r="7283" spans="1:6">
      <c r="A7283" s="970"/>
      <c r="B7283" s="974"/>
      <c r="C7283" s="972"/>
      <c r="D7283" s="789"/>
      <c r="E7283" s="789"/>
      <c r="F7283" s="789"/>
    </row>
    <row r="7284" spans="1:6">
      <c r="A7284" s="970"/>
      <c r="B7284" s="974"/>
      <c r="C7284" s="972"/>
      <c r="D7284" s="789"/>
      <c r="E7284" s="789"/>
      <c r="F7284" s="789"/>
    </row>
    <row r="7285" spans="1:6">
      <c r="A7285" s="970"/>
      <c r="B7285" s="974"/>
      <c r="C7285" s="972"/>
      <c r="D7285" s="789"/>
      <c r="E7285" s="789"/>
      <c r="F7285" s="789"/>
    </row>
    <row r="7286" spans="1:6">
      <c r="A7286" s="970"/>
      <c r="B7286" s="974"/>
      <c r="C7286" s="972"/>
      <c r="D7286" s="789"/>
      <c r="E7286" s="789"/>
      <c r="F7286" s="789"/>
    </row>
    <row r="7287" spans="1:6">
      <c r="A7287" s="970"/>
      <c r="B7287" s="974"/>
      <c r="C7287" s="972"/>
      <c r="D7287" s="789"/>
      <c r="E7287" s="789"/>
      <c r="F7287" s="789"/>
    </row>
    <row r="7288" spans="1:6">
      <c r="A7288" s="970"/>
      <c r="B7288" s="974"/>
      <c r="C7288" s="972"/>
      <c r="D7288" s="789"/>
      <c r="E7288" s="789"/>
      <c r="F7288" s="789"/>
    </row>
    <row r="7289" spans="1:6">
      <c r="A7289" s="970"/>
      <c r="B7289" s="974"/>
      <c r="C7289" s="972"/>
      <c r="D7289" s="789"/>
      <c r="E7289" s="789"/>
      <c r="F7289" s="789"/>
    </row>
    <row r="7290" spans="1:6">
      <c r="A7290" s="970"/>
      <c r="B7290" s="974"/>
      <c r="C7290" s="972"/>
      <c r="D7290" s="789"/>
      <c r="E7290" s="789"/>
      <c r="F7290" s="789"/>
    </row>
    <row r="7291" spans="1:6">
      <c r="A7291" s="970"/>
      <c r="B7291" s="974"/>
      <c r="C7291" s="972"/>
      <c r="D7291" s="789"/>
      <c r="E7291" s="789"/>
      <c r="F7291" s="789"/>
    </row>
    <row r="7292" spans="1:6">
      <c r="A7292" s="970"/>
      <c r="B7292" s="974"/>
      <c r="C7292" s="972"/>
      <c r="D7292" s="789"/>
      <c r="E7292" s="789"/>
      <c r="F7292" s="789"/>
    </row>
    <row r="7293" spans="1:6">
      <c r="A7293" s="970"/>
      <c r="B7293" s="974"/>
      <c r="C7293" s="972"/>
      <c r="D7293" s="789"/>
      <c r="E7293" s="789"/>
      <c r="F7293" s="789"/>
    </row>
    <row r="7294" spans="1:6">
      <c r="A7294" s="970"/>
      <c r="B7294" s="974"/>
      <c r="C7294" s="972"/>
      <c r="D7294" s="789"/>
      <c r="E7294" s="789"/>
      <c r="F7294" s="789"/>
    </row>
    <row r="7295" spans="1:6">
      <c r="A7295" s="970"/>
      <c r="B7295" s="974"/>
      <c r="C7295" s="972"/>
      <c r="D7295" s="789"/>
      <c r="E7295" s="789"/>
      <c r="F7295" s="789"/>
    </row>
    <row r="7296" spans="1:6">
      <c r="A7296" s="970"/>
      <c r="B7296" s="974"/>
      <c r="C7296" s="972"/>
      <c r="D7296" s="789"/>
      <c r="E7296" s="789"/>
      <c r="F7296" s="789"/>
    </row>
    <row r="7297" spans="1:6">
      <c r="A7297" s="970"/>
      <c r="B7297" s="974"/>
      <c r="C7297" s="972"/>
      <c r="D7297" s="789"/>
      <c r="E7297" s="789"/>
      <c r="F7297" s="789"/>
    </row>
    <row r="7298" spans="1:6">
      <c r="A7298" s="970"/>
      <c r="B7298" s="974"/>
      <c r="C7298" s="972"/>
      <c r="D7298" s="789"/>
      <c r="E7298" s="789"/>
      <c r="F7298" s="789"/>
    </row>
    <row r="7299" spans="1:6">
      <c r="A7299" s="970"/>
      <c r="B7299" s="974"/>
      <c r="C7299" s="972"/>
      <c r="D7299" s="789"/>
      <c r="E7299" s="789"/>
      <c r="F7299" s="789"/>
    </row>
    <row r="7300" spans="1:6">
      <c r="A7300" s="970"/>
      <c r="B7300" s="974"/>
      <c r="C7300" s="972"/>
      <c r="D7300" s="789"/>
      <c r="E7300" s="789"/>
      <c r="F7300" s="789"/>
    </row>
    <row r="7301" spans="1:6">
      <c r="A7301" s="970"/>
      <c r="B7301" s="974"/>
      <c r="C7301" s="972"/>
      <c r="D7301" s="789"/>
      <c r="E7301" s="789"/>
      <c r="F7301" s="789"/>
    </row>
    <row r="7302" spans="1:6">
      <c r="A7302" s="970"/>
      <c r="B7302" s="974"/>
      <c r="C7302" s="972"/>
      <c r="D7302" s="789"/>
      <c r="E7302" s="789"/>
      <c r="F7302" s="789"/>
    </row>
    <row r="7303" spans="1:6">
      <c r="A7303" s="970"/>
      <c r="B7303" s="974"/>
      <c r="C7303" s="972"/>
      <c r="D7303" s="789"/>
      <c r="E7303" s="789"/>
      <c r="F7303" s="789"/>
    </row>
    <row r="7304" spans="1:6">
      <c r="A7304" s="970"/>
      <c r="B7304" s="974"/>
      <c r="C7304" s="972"/>
      <c r="D7304" s="789"/>
      <c r="E7304" s="789"/>
      <c r="F7304" s="789"/>
    </row>
    <row r="7305" spans="1:6">
      <c r="A7305" s="970"/>
      <c r="B7305" s="974"/>
      <c r="C7305" s="972"/>
      <c r="D7305" s="789"/>
      <c r="E7305" s="789"/>
      <c r="F7305" s="789"/>
    </row>
    <row r="7306" spans="1:6">
      <c r="A7306" s="970"/>
      <c r="B7306" s="974"/>
      <c r="C7306" s="972"/>
      <c r="D7306" s="789"/>
      <c r="E7306" s="789"/>
      <c r="F7306" s="789"/>
    </row>
    <row r="7307" spans="1:6">
      <c r="A7307" s="970"/>
      <c r="B7307" s="974"/>
      <c r="C7307" s="972"/>
      <c r="D7307" s="789"/>
      <c r="E7307" s="789"/>
      <c r="F7307" s="789"/>
    </row>
    <row r="7308" spans="1:6">
      <c r="A7308" s="970"/>
      <c r="B7308" s="974"/>
      <c r="C7308" s="972"/>
      <c r="D7308" s="789"/>
      <c r="E7308" s="789"/>
      <c r="F7308" s="789"/>
    </row>
    <row r="7309" spans="1:6">
      <c r="A7309" s="970"/>
      <c r="B7309" s="974"/>
      <c r="C7309" s="972"/>
      <c r="D7309" s="789"/>
      <c r="E7309" s="789"/>
      <c r="F7309" s="789"/>
    </row>
    <row r="7310" spans="1:6">
      <c r="A7310" s="970"/>
      <c r="B7310" s="974"/>
      <c r="C7310" s="972"/>
      <c r="D7310" s="789"/>
      <c r="E7310" s="789"/>
      <c r="F7310" s="789"/>
    </row>
    <row r="7311" spans="1:6">
      <c r="A7311" s="970"/>
      <c r="B7311" s="974"/>
      <c r="C7311" s="972"/>
      <c r="D7311" s="789"/>
      <c r="E7311" s="789"/>
      <c r="F7311" s="789"/>
    </row>
    <row r="7312" spans="1:6">
      <c r="A7312" s="970"/>
      <c r="B7312" s="974"/>
      <c r="C7312" s="972"/>
      <c r="D7312" s="789"/>
      <c r="E7312" s="789"/>
      <c r="F7312" s="789"/>
    </row>
    <row r="7313" spans="1:6">
      <c r="A7313" s="970"/>
      <c r="B7313" s="974"/>
      <c r="C7313" s="972"/>
      <c r="D7313" s="789"/>
      <c r="E7313" s="789"/>
      <c r="F7313" s="789"/>
    </row>
    <row r="7314" spans="1:6">
      <c r="A7314" s="970"/>
      <c r="B7314" s="974"/>
      <c r="C7314" s="972"/>
      <c r="D7314" s="789"/>
      <c r="E7314" s="789"/>
      <c r="F7314" s="789"/>
    </row>
    <row r="7315" spans="1:6">
      <c r="A7315" s="970"/>
      <c r="B7315" s="974"/>
      <c r="C7315" s="972"/>
      <c r="D7315" s="789"/>
      <c r="E7315" s="789"/>
      <c r="F7315" s="789"/>
    </row>
    <row r="7316" spans="1:6">
      <c r="A7316" s="970"/>
      <c r="B7316" s="974"/>
      <c r="C7316" s="972"/>
      <c r="D7316" s="789"/>
      <c r="E7316" s="789"/>
      <c r="F7316" s="789"/>
    </row>
    <row r="7317" spans="1:6">
      <c r="A7317" s="970"/>
      <c r="B7317" s="974"/>
      <c r="C7317" s="972"/>
      <c r="D7317" s="789"/>
      <c r="E7317" s="789"/>
      <c r="F7317" s="789"/>
    </row>
    <row r="7318" spans="1:6">
      <c r="A7318" s="970"/>
      <c r="B7318" s="974"/>
      <c r="C7318" s="972"/>
      <c r="D7318" s="789"/>
      <c r="E7318" s="789"/>
      <c r="F7318" s="789"/>
    </row>
    <row r="7319" spans="1:6">
      <c r="A7319" s="970"/>
      <c r="B7319" s="974"/>
      <c r="C7319" s="972"/>
      <c r="D7319" s="789"/>
      <c r="E7319" s="789"/>
      <c r="F7319" s="789"/>
    </row>
    <row r="7320" spans="1:6">
      <c r="A7320" s="970"/>
      <c r="B7320" s="974"/>
      <c r="C7320" s="972"/>
      <c r="D7320" s="789"/>
      <c r="E7320" s="789"/>
      <c r="F7320" s="789"/>
    </row>
    <row r="7321" spans="1:6">
      <c r="A7321" s="970"/>
      <c r="B7321" s="974"/>
      <c r="C7321" s="972"/>
      <c r="D7321" s="789"/>
      <c r="E7321" s="789"/>
      <c r="F7321" s="789"/>
    </row>
    <row r="7322" spans="1:6">
      <c r="A7322" s="970"/>
      <c r="B7322" s="974"/>
      <c r="C7322" s="972"/>
      <c r="D7322" s="789"/>
      <c r="E7322" s="789"/>
      <c r="F7322" s="789"/>
    </row>
    <row r="7323" spans="1:6">
      <c r="A7323" s="970"/>
      <c r="B7323" s="974"/>
      <c r="C7323" s="972"/>
      <c r="D7323" s="789"/>
      <c r="E7323" s="789"/>
      <c r="F7323" s="789"/>
    </row>
    <row r="7324" spans="1:6">
      <c r="A7324" s="970"/>
      <c r="B7324" s="974"/>
      <c r="C7324" s="972"/>
      <c r="D7324" s="789"/>
      <c r="E7324" s="789"/>
      <c r="F7324" s="789"/>
    </row>
    <row r="7325" spans="1:6">
      <c r="A7325" s="970"/>
      <c r="B7325" s="974"/>
      <c r="C7325" s="972"/>
      <c r="D7325" s="789"/>
      <c r="E7325" s="789"/>
      <c r="F7325" s="789"/>
    </row>
    <row r="7326" spans="1:6">
      <c r="A7326" s="970"/>
      <c r="B7326" s="974"/>
      <c r="C7326" s="972"/>
      <c r="D7326" s="789"/>
      <c r="E7326" s="789"/>
      <c r="F7326" s="789"/>
    </row>
    <row r="7327" spans="1:6">
      <c r="A7327" s="970"/>
      <c r="B7327" s="974"/>
      <c r="C7327" s="972"/>
      <c r="D7327" s="789"/>
      <c r="E7327" s="789"/>
      <c r="F7327" s="789"/>
    </row>
    <row r="7328" spans="1:6">
      <c r="A7328" s="970"/>
      <c r="B7328" s="974"/>
      <c r="C7328" s="972"/>
      <c r="D7328" s="789"/>
      <c r="E7328" s="789"/>
      <c r="F7328" s="789"/>
    </row>
    <row r="7329" spans="1:6">
      <c r="A7329" s="970"/>
      <c r="B7329" s="974"/>
      <c r="C7329" s="972"/>
      <c r="D7329" s="789"/>
      <c r="E7329" s="789"/>
      <c r="F7329" s="789"/>
    </row>
    <row r="7330" spans="1:6">
      <c r="A7330" s="970"/>
      <c r="B7330" s="974"/>
      <c r="C7330" s="972"/>
      <c r="D7330" s="789"/>
      <c r="E7330" s="789"/>
      <c r="F7330" s="789"/>
    </row>
    <row r="7331" spans="1:6">
      <c r="A7331" s="970"/>
      <c r="B7331" s="974"/>
      <c r="C7331" s="972"/>
      <c r="D7331" s="789"/>
      <c r="E7331" s="789"/>
      <c r="F7331" s="789"/>
    </row>
    <row r="7332" spans="1:6">
      <c r="A7332" s="970"/>
      <c r="B7332" s="974"/>
      <c r="C7332" s="972"/>
      <c r="D7332" s="789"/>
      <c r="E7332" s="789"/>
      <c r="F7332" s="789"/>
    </row>
    <row r="7333" spans="1:6">
      <c r="A7333" s="970"/>
      <c r="B7333" s="974"/>
      <c r="C7333" s="972"/>
      <c r="D7333" s="789"/>
      <c r="E7333" s="789"/>
      <c r="F7333" s="789"/>
    </row>
    <row r="7334" spans="1:6">
      <c r="A7334" s="970"/>
      <c r="B7334" s="974"/>
      <c r="C7334" s="972"/>
      <c r="D7334" s="789"/>
      <c r="E7334" s="789"/>
      <c r="F7334" s="789"/>
    </row>
    <row r="7335" spans="1:6">
      <c r="A7335" s="970"/>
      <c r="B7335" s="974"/>
      <c r="C7335" s="972"/>
      <c r="D7335" s="789"/>
      <c r="E7335" s="789"/>
      <c r="F7335" s="789"/>
    </row>
    <row r="7336" spans="1:6">
      <c r="A7336" s="970"/>
      <c r="B7336" s="974"/>
      <c r="C7336" s="972"/>
      <c r="D7336" s="789"/>
      <c r="E7336" s="789"/>
      <c r="F7336" s="789"/>
    </row>
    <row r="7337" spans="1:6">
      <c r="A7337" s="970"/>
      <c r="B7337" s="974"/>
      <c r="C7337" s="972"/>
      <c r="D7337" s="789"/>
      <c r="E7337" s="789"/>
      <c r="F7337" s="789"/>
    </row>
    <row r="7338" spans="1:6">
      <c r="A7338" s="970"/>
      <c r="B7338" s="974"/>
      <c r="C7338" s="972"/>
      <c r="D7338" s="789"/>
      <c r="E7338" s="789"/>
      <c r="F7338" s="789"/>
    </row>
    <row r="7339" spans="1:6">
      <c r="A7339" s="970"/>
      <c r="B7339" s="974"/>
      <c r="C7339" s="972"/>
      <c r="D7339" s="789"/>
      <c r="E7339" s="789"/>
      <c r="F7339" s="789"/>
    </row>
    <row r="7340" spans="1:6">
      <c r="A7340" s="970"/>
      <c r="B7340" s="974"/>
      <c r="C7340" s="972"/>
      <c r="D7340" s="789"/>
      <c r="E7340" s="789"/>
      <c r="F7340" s="789"/>
    </row>
    <row r="7341" spans="1:6">
      <c r="A7341" s="970"/>
      <c r="B7341" s="974"/>
      <c r="C7341" s="972"/>
      <c r="D7341" s="789"/>
      <c r="E7341" s="789"/>
      <c r="F7341" s="789"/>
    </row>
    <row r="7342" spans="1:6">
      <c r="A7342" s="970"/>
      <c r="B7342" s="974"/>
      <c r="C7342" s="972"/>
      <c r="D7342" s="789"/>
      <c r="E7342" s="789"/>
      <c r="F7342" s="789"/>
    </row>
    <row r="7343" spans="1:6">
      <c r="A7343" s="970"/>
      <c r="B7343" s="974"/>
      <c r="C7343" s="972"/>
      <c r="D7343" s="789"/>
      <c r="E7343" s="789"/>
      <c r="F7343" s="789"/>
    </row>
    <row r="7344" spans="1:6">
      <c r="A7344" s="970"/>
      <c r="B7344" s="974"/>
      <c r="C7344" s="972"/>
      <c r="D7344" s="789"/>
      <c r="E7344" s="789"/>
      <c r="F7344" s="789"/>
    </row>
    <row r="7345" spans="1:6">
      <c r="A7345" s="970"/>
      <c r="B7345" s="974"/>
      <c r="C7345" s="972"/>
      <c r="D7345" s="789"/>
      <c r="E7345" s="789"/>
      <c r="F7345" s="789"/>
    </row>
    <row r="7346" spans="1:6">
      <c r="A7346" s="970"/>
      <c r="B7346" s="974"/>
      <c r="C7346" s="972"/>
      <c r="D7346" s="789"/>
      <c r="E7346" s="789"/>
      <c r="F7346" s="789"/>
    </row>
    <row r="7347" spans="1:6">
      <c r="A7347" s="970"/>
      <c r="B7347" s="974"/>
      <c r="C7347" s="972"/>
      <c r="D7347" s="789"/>
      <c r="E7347" s="789"/>
      <c r="F7347" s="789"/>
    </row>
    <row r="7348" spans="1:6">
      <c r="A7348" s="970"/>
      <c r="B7348" s="974"/>
      <c r="C7348" s="972"/>
      <c r="D7348" s="789"/>
      <c r="E7348" s="789"/>
      <c r="F7348" s="789"/>
    </row>
    <row r="7349" spans="1:6">
      <c r="A7349" s="970"/>
      <c r="B7349" s="974"/>
      <c r="C7349" s="972"/>
      <c r="D7349" s="789"/>
      <c r="E7349" s="789"/>
      <c r="F7349" s="789"/>
    </row>
    <row r="7350" spans="1:6">
      <c r="A7350" s="970"/>
      <c r="B7350" s="974"/>
      <c r="C7350" s="972"/>
      <c r="D7350" s="789"/>
      <c r="E7350" s="789"/>
      <c r="F7350" s="789"/>
    </row>
    <row r="7351" spans="1:6">
      <c r="A7351" s="970"/>
      <c r="B7351" s="974"/>
      <c r="C7351" s="972"/>
      <c r="D7351" s="789"/>
      <c r="E7351" s="789"/>
      <c r="F7351" s="789"/>
    </row>
    <row r="7352" spans="1:6">
      <c r="A7352" s="970"/>
      <c r="B7352" s="974"/>
      <c r="C7352" s="972"/>
      <c r="D7352" s="789"/>
      <c r="E7352" s="789"/>
      <c r="F7352" s="789"/>
    </row>
    <row r="7353" spans="1:6">
      <c r="A7353" s="970"/>
      <c r="B7353" s="974"/>
      <c r="C7353" s="972"/>
      <c r="D7353" s="789"/>
      <c r="E7353" s="789"/>
      <c r="F7353" s="789"/>
    </row>
    <row r="7354" spans="1:6">
      <c r="A7354" s="970"/>
      <c r="B7354" s="974"/>
      <c r="C7354" s="972"/>
      <c r="D7354" s="789"/>
      <c r="E7354" s="789"/>
      <c r="F7354" s="789"/>
    </row>
    <row r="7355" spans="1:6">
      <c r="A7355" s="970"/>
      <c r="B7355" s="974"/>
      <c r="C7355" s="972"/>
      <c r="D7355" s="789"/>
      <c r="E7355" s="789"/>
      <c r="F7355" s="789"/>
    </row>
    <row r="7356" spans="1:6">
      <c r="A7356" s="970"/>
      <c r="B7356" s="974"/>
      <c r="C7356" s="972"/>
      <c r="D7356" s="789"/>
      <c r="E7356" s="789"/>
      <c r="F7356" s="789"/>
    </row>
    <row r="7357" spans="1:6">
      <c r="A7357" s="970"/>
      <c r="B7357" s="974"/>
      <c r="C7357" s="972"/>
      <c r="D7357" s="789"/>
      <c r="E7357" s="789"/>
      <c r="F7357" s="789"/>
    </row>
    <row r="7358" spans="1:6">
      <c r="A7358" s="970"/>
      <c r="B7358" s="974"/>
      <c r="C7358" s="972"/>
      <c r="D7358" s="789"/>
      <c r="E7358" s="789"/>
      <c r="F7358" s="789"/>
    </row>
    <row r="7359" spans="1:6">
      <c r="A7359" s="970"/>
      <c r="B7359" s="974"/>
      <c r="C7359" s="972"/>
      <c r="D7359" s="789"/>
      <c r="E7359" s="789"/>
      <c r="F7359" s="789"/>
    </row>
    <row r="7360" spans="1:6">
      <c r="A7360" s="970"/>
      <c r="B7360" s="974"/>
      <c r="C7360" s="972"/>
      <c r="D7360" s="789"/>
      <c r="E7360" s="789"/>
      <c r="F7360" s="789"/>
    </row>
    <row r="7361" spans="1:6">
      <c r="A7361" s="970"/>
      <c r="B7361" s="974"/>
      <c r="C7361" s="972"/>
      <c r="D7361" s="789"/>
      <c r="E7361" s="789"/>
      <c r="F7361" s="789"/>
    </row>
    <row r="7362" spans="1:6">
      <c r="A7362" s="970"/>
      <c r="B7362" s="974"/>
      <c r="C7362" s="972"/>
      <c r="D7362" s="789"/>
      <c r="E7362" s="789"/>
      <c r="F7362" s="789"/>
    </row>
    <row r="7363" spans="1:6">
      <c r="A7363" s="970"/>
      <c r="B7363" s="974"/>
      <c r="C7363" s="972"/>
      <c r="D7363" s="789"/>
      <c r="E7363" s="789"/>
      <c r="F7363" s="789"/>
    </row>
    <row r="7364" spans="1:6">
      <c r="A7364" s="970"/>
      <c r="B7364" s="974"/>
      <c r="C7364" s="972"/>
      <c r="D7364" s="789"/>
      <c r="E7364" s="789"/>
      <c r="F7364" s="789"/>
    </row>
    <row r="7365" spans="1:6">
      <c r="A7365" s="970"/>
      <c r="B7365" s="974"/>
      <c r="C7365" s="972"/>
      <c r="D7365" s="789"/>
      <c r="E7365" s="789"/>
      <c r="F7365" s="789"/>
    </row>
    <row r="7366" spans="1:6">
      <c r="A7366" s="970"/>
      <c r="B7366" s="974"/>
      <c r="C7366" s="972"/>
      <c r="D7366" s="789"/>
      <c r="E7366" s="789"/>
      <c r="F7366" s="789"/>
    </row>
    <row r="7367" spans="1:6">
      <c r="A7367" s="970"/>
      <c r="B7367" s="974"/>
      <c r="C7367" s="972"/>
      <c r="D7367" s="789"/>
      <c r="E7367" s="789"/>
      <c r="F7367" s="789"/>
    </row>
    <row r="7368" spans="1:6">
      <c r="A7368" s="970"/>
      <c r="B7368" s="974"/>
      <c r="C7368" s="972"/>
      <c r="D7368" s="789"/>
      <c r="E7368" s="789"/>
      <c r="F7368" s="789"/>
    </row>
    <row r="7369" spans="1:6">
      <c r="A7369" s="970"/>
      <c r="B7369" s="974"/>
      <c r="C7369" s="972"/>
      <c r="D7369" s="789"/>
      <c r="E7369" s="789"/>
      <c r="F7369" s="789"/>
    </row>
    <row r="7370" spans="1:6">
      <c r="A7370" s="970"/>
      <c r="B7370" s="974"/>
      <c r="C7370" s="972"/>
      <c r="D7370" s="789"/>
      <c r="E7370" s="789"/>
      <c r="F7370" s="789"/>
    </row>
    <row r="7371" spans="1:6">
      <c r="A7371" s="970"/>
      <c r="B7371" s="974"/>
      <c r="C7371" s="972"/>
      <c r="D7371" s="789"/>
      <c r="E7371" s="789"/>
      <c r="F7371" s="789"/>
    </row>
    <row r="7372" spans="1:6">
      <c r="A7372" s="970"/>
      <c r="B7372" s="974"/>
      <c r="C7372" s="972"/>
      <c r="D7372" s="789"/>
      <c r="E7372" s="789"/>
      <c r="F7372" s="789"/>
    </row>
    <row r="7373" spans="1:6">
      <c r="A7373" s="970"/>
      <c r="B7373" s="974"/>
      <c r="C7373" s="972"/>
      <c r="D7373" s="789"/>
      <c r="E7373" s="789"/>
      <c r="F7373" s="789"/>
    </row>
    <row r="7374" spans="1:6">
      <c r="A7374" s="970"/>
      <c r="B7374" s="974"/>
      <c r="C7374" s="972"/>
      <c r="D7374" s="789"/>
      <c r="E7374" s="789"/>
      <c r="F7374" s="789"/>
    </row>
    <row r="7375" spans="1:6">
      <c r="A7375" s="970"/>
      <c r="B7375" s="974"/>
      <c r="C7375" s="972"/>
      <c r="D7375" s="789"/>
      <c r="E7375" s="789"/>
      <c r="F7375" s="789"/>
    </row>
    <row r="7376" spans="1:6">
      <c r="A7376" s="970"/>
      <c r="B7376" s="974"/>
      <c r="C7376" s="972"/>
      <c r="D7376" s="789"/>
      <c r="E7376" s="789"/>
      <c r="F7376" s="789"/>
    </row>
    <row r="7377" spans="1:6">
      <c r="A7377" s="970"/>
      <c r="B7377" s="974"/>
      <c r="C7377" s="972"/>
      <c r="D7377" s="789"/>
      <c r="E7377" s="789"/>
      <c r="F7377" s="789"/>
    </row>
    <row r="7378" spans="1:6">
      <c r="A7378" s="970"/>
      <c r="B7378" s="974"/>
      <c r="C7378" s="972"/>
      <c r="D7378" s="789"/>
      <c r="E7378" s="789"/>
      <c r="F7378" s="789"/>
    </row>
    <row r="7379" spans="1:6">
      <c r="A7379" s="970"/>
      <c r="B7379" s="974"/>
      <c r="C7379" s="972"/>
      <c r="D7379" s="789"/>
      <c r="E7379" s="789"/>
      <c r="F7379" s="789"/>
    </row>
    <row r="7380" spans="1:6">
      <c r="A7380" s="970"/>
      <c r="B7380" s="974"/>
      <c r="C7380" s="972"/>
      <c r="D7380" s="789"/>
      <c r="E7380" s="789"/>
      <c r="F7380" s="789"/>
    </row>
    <row r="7381" spans="1:6">
      <c r="A7381" s="970"/>
      <c r="B7381" s="974"/>
      <c r="C7381" s="972"/>
      <c r="D7381" s="789"/>
      <c r="E7381" s="789"/>
      <c r="F7381" s="789"/>
    </row>
    <row r="7382" spans="1:6">
      <c r="A7382" s="970"/>
      <c r="B7382" s="974"/>
      <c r="C7382" s="972"/>
      <c r="D7382" s="789"/>
      <c r="E7382" s="789"/>
      <c r="F7382" s="789"/>
    </row>
    <row r="7383" spans="1:6">
      <c r="A7383" s="970"/>
      <c r="B7383" s="974"/>
      <c r="C7383" s="972"/>
      <c r="D7383" s="789"/>
      <c r="E7383" s="789"/>
      <c r="F7383" s="789"/>
    </row>
    <row r="7384" spans="1:6">
      <c r="A7384" s="970"/>
      <c r="B7384" s="974"/>
      <c r="C7384" s="972"/>
      <c r="D7384" s="789"/>
      <c r="E7384" s="789"/>
      <c r="F7384" s="789"/>
    </row>
    <row r="7385" spans="1:6">
      <c r="A7385" s="970"/>
      <c r="B7385" s="974"/>
      <c r="C7385" s="972"/>
      <c r="D7385" s="789"/>
      <c r="E7385" s="789"/>
      <c r="F7385" s="789"/>
    </row>
    <row r="7386" spans="1:6">
      <c r="A7386" s="970"/>
      <c r="B7386" s="974"/>
      <c r="C7386" s="972"/>
      <c r="D7386" s="789"/>
      <c r="E7386" s="789"/>
      <c r="F7386" s="789"/>
    </row>
    <row r="7387" spans="1:6">
      <c r="A7387" s="970"/>
      <c r="B7387" s="974"/>
      <c r="C7387" s="972"/>
      <c r="D7387" s="789"/>
      <c r="E7387" s="789"/>
      <c r="F7387" s="789"/>
    </row>
    <row r="7388" spans="1:6">
      <c r="A7388" s="970"/>
      <c r="B7388" s="974"/>
      <c r="C7388" s="972"/>
      <c r="D7388" s="789"/>
      <c r="E7388" s="789"/>
      <c r="F7388" s="789"/>
    </row>
    <row r="7389" spans="1:6">
      <c r="A7389" s="970"/>
      <c r="B7389" s="974"/>
      <c r="C7389" s="972"/>
      <c r="D7389" s="789"/>
      <c r="E7389" s="789"/>
      <c r="F7389" s="789"/>
    </row>
    <row r="7390" spans="1:6">
      <c r="A7390" s="970"/>
      <c r="B7390" s="974"/>
      <c r="C7390" s="972"/>
      <c r="D7390" s="789"/>
      <c r="E7390" s="789"/>
      <c r="F7390" s="789"/>
    </row>
    <row r="7391" spans="1:6">
      <c r="A7391" s="970"/>
      <c r="B7391" s="974"/>
      <c r="C7391" s="972"/>
      <c r="D7391" s="789"/>
      <c r="E7391" s="789"/>
      <c r="F7391" s="789"/>
    </row>
    <row r="7392" spans="1:6">
      <c r="A7392" s="970"/>
      <c r="B7392" s="974"/>
      <c r="C7392" s="972"/>
      <c r="D7392" s="789"/>
      <c r="E7392" s="789"/>
      <c r="F7392" s="789"/>
    </row>
    <row r="7393" spans="1:6">
      <c r="A7393" s="970"/>
      <c r="B7393" s="974"/>
      <c r="C7393" s="972"/>
      <c r="D7393" s="789"/>
      <c r="E7393" s="789"/>
      <c r="F7393" s="789"/>
    </row>
    <row r="7394" spans="1:6">
      <c r="A7394" s="970"/>
      <c r="B7394" s="974"/>
      <c r="C7394" s="972"/>
      <c r="D7394" s="789"/>
      <c r="E7394" s="789"/>
      <c r="F7394" s="789"/>
    </row>
    <row r="7395" spans="1:6">
      <c r="A7395" s="970"/>
      <c r="B7395" s="974"/>
      <c r="C7395" s="972"/>
      <c r="D7395" s="789"/>
      <c r="E7395" s="789"/>
      <c r="F7395" s="789"/>
    </row>
    <row r="7396" spans="1:6">
      <c r="A7396" s="970"/>
      <c r="B7396" s="974"/>
      <c r="C7396" s="972"/>
      <c r="D7396" s="789"/>
      <c r="E7396" s="789"/>
      <c r="F7396" s="789"/>
    </row>
    <row r="7397" spans="1:6">
      <c r="A7397" s="970"/>
      <c r="B7397" s="974"/>
      <c r="C7397" s="972"/>
      <c r="D7397" s="789"/>
      <c r="E7397" s="789"/>
      <c r="F7397" s="789"/>
    </row>
    <row r="7398" spans="1:6">
      <c r="A7398" s="970"/>
      <c r="B7398" s="974"/>
      <c r="C7398" s="972"/>
      <c r="D7398" s="789"/>
      <c r="E7398" s="789"/>
      <c r="F7398" s="789"/>
    </row>
    <row r="7399" spans="1:6">
      <c r="A7399" s="970"/>
      <c r="B7399" s="974"/>
      <c r="C7399" s="972"/>
      <c r="D7399" s="789"/>
      <c r="E7399" s="789"/>
      <c r="F7399" s="789"/>
    </row>
    <row r="7400" spans="1:6">
      <c r="A7400" s="970"/>
      <c r="B7400" s="974"/>
      <c r="C7400" s="972"/>
      <c r="D7400" s="789"/>
      <c r="E7400" s="789"/>
      <c r="F7400" s="789"/>
    </row>
    <row r="7401" spans="1:6">
      <c r="A7401" s="970"/>
      <c r="B7401" s="974"/>
      <c r="C7401" s="972"/>
      <c r="D7401" s="789"/>
      <c r="E7401" s="789"/>
      <c r="F7401" s="789"/>
    </row>
    <row r="7402" spans="1:6">
      <c r="A7402" s="970"/>
      <c r="B7402" s="974"/>
      <c r="C7402" s="972"/>
      <c r="D7402" s="789"/>
      <c r="E7402" s="789"/>
      <c r="F7402" s="789"/>
    </row>
    <row r="7403" spans="1:6">
      <c r="A7403" s="970"/>
      <c r="B7403" s="974"/>
      <c r="C7403" s="972"/>
      <c r="D7403" s="789"/>
      <c r="E7403" s="789"/>
      <c r="F7403" s="789"/>
    </row>
    <row r="7404" spans="1:6">
      <c r="A7404" s="970"/>
      <c r="B7404" s="974"/>
      <c r="C7404" s="972"/>
      <c r="D7404" s="789"/>
      <c r="E7404" s="789"/>
      <c r="F7404" s="789"/>
    </row>
    <row r="7405" spans="1:6">
      <c r="A7405" s="970"/>
      <c r="B7405" s="974"/>
      <c r="C7405" s="972"/>
      <c r="D7405" s="789"/>
      <c r="E7405" s="789"/>
      <c r="F7405" s="789"/>
    </row>
    <row r="7406" spans="1:6">
      <c r="A7406" s="970"/>
      <c r="B7406" s="974"/>
      <c r="C7406" s="972"/>
      <c r="D7406" s="789"/>
      <c r="E7406" s="789"/>
      <c r="F7406" s="789"/>
    </row>
    <row r="7407" spans="1:6">
      <c r="A7407" s="970"/>
      <c r="B7407" s="974"/>
      <c r="C7407" s="972"/>
      <c r="D7407" s="789"/>
      <c r="E7407" s="789"/>
      <c r="F7407" s="789"/>
    </row>
    <row r="7408" spans="1:6">
      <c r="A7408" s="970"/>
      <c r="B7408" s="974"/>
      <c r="C7408" s="972"/>
      <c r="D7408" s="789"/>
      <c r="E7408" s="789"/>
      <c r="F7408" s="789"/>
    </row>
    <row r="7409" spans="1:6">
      <c r="A7409" s="970"/>
      <c r="B7409" s="974"/>
      <c r="C7409" s="972"/>
      <c r="D7409" s="789"/>
      <c r="E7409" s="789"/>
      <c r="F7409" s="789"/>
    </row>
    <row r="7410" spans="1:6">
      <c r="A7410" s="970"/>
      <c r="B7410" s="974"/>
      <c r="C7410" s="972"/>
      <c r="D7410" s="789"/>
      <c r="E7410" s="789"/>
      <c r="F7410" s="789"/>
    </row>
    <row r="7411" spans="1:6">
      <c r="A7411" s="970"/>
      <c r="B7411" s="974"/>
      <c r="C7411" s="972"/>
      <c r="D7411" s="789"/>
      <c r="E7411" s="789"/>
      <c r="F7411" s="789"/>
    </row>
    <row r="7412" spans="1:6">
      <c r="A7412" s="970"/>
      <c r="B7412" s="974"/>
      <c r="C7412" s="972"/>
      <c r="D7412" s="789"/>
      <c r="E7412" s="789"/>
      <c r="F7412" s="789"/>
    </row>
    <row r="7413" spans="1:6">
      <c r="A7413" s="970"/>
      <c r="B7413" s="974"/>
      <c r="C7413" s="972"/>
      <c r="D7413" s="789"/>
      <c r="E7413" s="789"/>
      <c r="F7413" s="789"/>
    </row>
    <row r="7414" spans="1:6">
      <c r="A7414" s="970"/>
      <c r="B7414" s="974"/>
      <c r="C7414" s="972"/>
      <c r="D7414" s="789"/>
      <c r="E7414" s="789"/>
      <c r="F7414" s="789"/>
    </row>
    <row r="7415" spans="1:6">
      <c r="A7415" s="970"/>
      <c r="B7415" s="974"/>
      <c r="C7415" s="972"/>
      <c r="D7415" s="789"/>
      <c r="E7415" s="789"/>
      <c r="F7415" s="789"/>
    </row>
    <row r="7416" spans="1:6">
      <c r="A7416" s="970"/>
      <c r="B7416" s="974"/>
      <c r="C7416" s="972"/>
      <c r="D7416" s="789"/>
      <c r="E7416" s="789"/>
      <c r="F7416" s="789"/>
    </row>
    <row r="7417" spans="1:6">
      <c r="A7417" s="970"/>
      <c r="B7417" s="974"/>
      <c r="C7417" s="972"/>
      <c r="D7417" s="789"/>
      <c r="E7417" s="789"/>
      <c r="F7417" s="789"/>
    </row>
    <row r="7418" spans="1:6">
      <c r="A7418" s="970"/>
      <c r="B7418" s="974"/>
      <c r="C7418" s="972"/>
      <c r="D7418" s="789"/>
      <c r="E7418" s="789"/>
      <c r="F7418" s="789"/>
    </row>
    <row r="7419" spans="1:6">
      <c r="A7419" s="970"/>
      <c r="B7419" s="974"/>
      <c r="C7419" s="972"/>
      <c r="D7419" s="789"/>
      <c r="E7419" s="789"/>
      <c r="F7419" s="789"/>
    </row>
    <row r="7420" spans="1:6">
      <c r="A7420" s="970"/>
      <c r="B7420" s="974"/>
      <c r="C7420" s="972"/>
      <c r="D7420" s="789"/>
      <c r="E7420" s="789"/>
      <c r="F7420" s="789"/>
    </row>
    <row r="7421" spans="1:6">
      <c r="A7421" s="970"/>
      <c r="B7421" s="974"/>
      <c r="C7421" s="972"/>
      <c r="D7421" s="789"/>
      <c r="E7421" s="789"/>
      <c r="F7421" s="789"/>
    </row>
    <row r="7422" spans="1:6">
      <c r="A7422" s="970"/>
      <c r="B7422" s="974"/>
      <c r="C7422" s="972"/>
      <c r="D7422" s="789"/>
      <c r="E7422" s="789"/>
      <c r="F7422" s="789"/>
    </row>
    <row r="7423" spans="1:6">
      <c r="A7423" s="970"/>
      <c r="B7423" s="974"/>
      <c r="C7423" s="972"/>
      <c r="D7423" s="789"/>
      <c r="E7423" s="789"/>
      <c r="F7423" s="789"/>
    </row>
    <row r="7424" spans="1:6">
      <c r="A7424" s="970"/>
      <c r="B7424" s="974"/>
      <c r="C7424" s="972"/>
      <c r="D7424" s="789"/>
      <c r="E7424" s="789"/>
      <c r="F7424" s="789"/>
    </row>
    <row r="7425" spans="1:6">
      <c r="A7425" s="970"/>
      <c r="B7425" s="974"/>
      <c r="C7425" s="972"/>
      <c r="D7425" s="789"/>
      <c r="E7425" s="789"/>
      <c r="F7425" s="789"/>
    </row>
    <row r="7426" spans="1:6">
      <c r="A7426" s="970"/>
      <c r="B7426" s="974"/>
      <c r="C7426" s="972"/>
      <c r="D7426" s="789"/>
      <c r="E7426" s="789"/>
      <c r="F7426" s="789"/>
    </row>
    <row r="7427" spans="1:6">
      <c r="A7427" s="970"/>
      <c r="B7427" s="974"/>
      <c r="C7427" s="972"/>
      <c r="D7427" s="789"/>
      <c r="E7427" s="789"/>
      <c r="F7427" s="789"/>
    </row>
    <row r="7428" spans="1:6">
      <c r="A7428" s="970"/>
      <c r="B7428" s="974"/>
      <c r="C7428" s="972"/>
      <c r="D7428" s="789"/>
      <c r="E7428" s="789"/>
      <c r="F7428" s="789"/>
    </row>
    <row r="7429" spans="1:6">
      <c r="A7429" s="970"/>
      <c r="B7429" s="974"/>
      <c r="C7429" s="972"/>
      <c r="D7429" s="789"/>
      <c r="E7429" s="789"/>
      <c r="F7429" s="789"/>
    </row>
    <row r="7430" spans="1:6">
      <c r="A7430" s="970"/>
      <c r="B7430" s="974"/>
      <c r="C7430" s="972"/>
      <c r="D7430" s="789"/>
      <c r="E7430" s="789"/>
      <c r="F7430" s="789"/>
    </row>
    <row r="7431" spans="1:6">
      <c r="A7431" s="970"/>
      <c r="B7431" s="974"/>
      <c r="C7431" s="972"/>
      <c r="D7431" s="789"/>
      <c r="E7431" s="789"/>
      <c r="F7431" s="789"/>
    </row>
    <row r="7432" spans="1:6">
      <c r="A7432" s="970"/>
      <c r="B7432" s="974"/>
      <c r="C7432" s="972"/>
      <c r="D7432" s="789"/>
      <c r="E7432" s="789"/>
      <c r="F7432" s="789"/>
    </row>
    <row r="7433" spans="1:6">
      <c r="A7433" s="970"/>
      <c r="B7433" s="974"/>
      <c r="C7433" s="972"/>
      <c r="D7433" s="789"/>
      <c r="E7433" s="789"/>
      <c r="F7433" s="789"/>
    </row>
    <row r="7434" spans="1:6">
      <c r="A7434" s="970"/>
      <c r="B7434" s="974"/>
      <c r="C7434" s="972"/>
      <c r="D7434" s="789"/>
      <c r="E7434" s="789"/>
      <c r="F7434" s="789"/>
    </row>
    <row r="7435" spans="1:6">
      <c r="A7435" s="970"/>
      <c r="B7435" s="974"/>
      <c r="C7435" s="972"/>
      <c r="D7435" s="789"/>
      <c r="E7435" s="789"/>
      <c r="F7435" s="789"/>
    </row>
    <row r="7436" spans="1:6">
      <c r="A7436" s="970"/>
      <c r="B7436" s="974"/>
      <c r="C7436" s="972"/>
      <c r="D7436" s="789"/>
      <c r="E7436" s="789"/>
      <c r="F7436" s="789"/>
    </row>
    <row r="7437" spans="1:6">
      <c r="A7437" s="970"/>
      <c r="B7437" s="974"/>
      <c r="C7437" s="972"/>
      <c r="D7437" s="789"/>
      <c r="E7437" s="789"/>
      <c r="F7437" s="789"/>
    </row>
    <row r="7438" spans="1:6">
      <c r="A7438" s="970"/>
      <c r="B7438" s="974"/>
      <c r="C7438" s="972"/>
      <c r="D7438" s="789"/>
      <c r="E7438" s="789"/>
      <c r="F7438" s="789"/>
    </row>
    <row r="7439" spans="1:6">
      <c r="A7439" s="970"/>
      <c r="B7439" s="974"/>
      <c r="C7439" s="972"/>
      <c r="D7439" s="789"/>
      <c r="E7439" s="789"/>
      <c r="F7439" s="789"/>
    </row>
    <row r="7440" spans="1:6">
      <c r="A7440" s="970"/>
      <c r="B7440" s="974"/>
      <c r="C7440" s="972"/>
      <c r="D7440" s="789"/>
      <c r="E7440" s="789"/>
      <c r="F7440" s="789"/>
    </row>
    <row r="7441" spans="1:6">
      <c r="A7441" s="970"/>
      <c r="B7441" s="974"/>
      <c r="C7441" s="972"/>
      <c r="D7441" s="789"/>
      <c r="E7441" s="789"/>
      <c r="F7441" s="789"/>
    </row>
    <row r="7442" spans="1:6">
      <c r="A7442" s="970"/>
      <c r="B7442" s="974"/>
      <c r="C7442" s="972"/>
      <c r="D7442" s="789"/>
      <c r="E7442" s="789"/>
      <c r="F7442" s="789"/>
    </row>
    <row r="7443" spans="1:6">
      <c r="A7443" s="970"/>
      <c r="B7443" s="974"/>
      <c r="C7443" s="972"/>
      <c r="D7443" s="789"/>
      <c r="E7443" s="789"/>
      <c r="F7443" s="789"/>
    </row>
    <row r="7444" spans="1:6">
      <c r="A7444" s="970"/>
      <c r="B7444" s="974"/>
      <c r="C7444" s="972"/>
      <c r="D7444" s="789"/>
      <c r="E7444" s="789"/>
      <c r="F7444" s="789"/>
    </row>
    <row r="7445" spans="1:6">
      <c r="A7445" s="970"/>
      <c r="B7445" s="974"/>
      <c r="C7445" s="972"/>
      <c r="D7445" s="789"/>
      <c r="E7445" s="789"/>
      <c r="F7445" s="789"/>
    </row>
    <row r="7446" spans="1:6">
      <c r="A7446" s="970"/>
      <c r="B7446" s="974"/>
      <c r="C7446" s="972"/>
      <c r="D7446" s="789"/>
      <c r="E7446" s="789"/>
      <c r="F7446" s="789"/>
    </row>
    <row r="7447" spans="1:6">
      <c r="A7447" s="970"/>
      <c r="B7447" s="974"/>
      <c r="C7447" s="972"/>
      <c r="D7447" s="789"/>
      <c r="E7447" s="789"/>
      <c r="F7447" s="789"/>
    </row>
    <row r="7448" spans="1:6">
      <c r="A7448" s="970"/>
      <c r="B7448" s="974"/>
      <c r="C7448" s="972"/>
      <c r="D7448" s="789"/>
      <c r="E7448" s="789"/>
      <c r="F7448" s="789"/>
    </row>
    <row r="7449" spans="1:6">
      <c r="A7449" s="970"/>
      <c r="B7449" s="974"/>
      <c r="C7449" s="972"/>
      <c r="D7449" s="789"/>
      <c r="E7449" s="789"/>
      <c r="F7449" s="789"/>
    </row>
    <row r="7450" spans="1:6">
      <c r="A7450" s="970"/>
      <c r="B7450" s="974"/>
      <c r="C7450" s="972"/>
      <c r="D7450" s="789"/>
      <c r="E7450" s="789"/>
      <c r="F7450" s="789"/>
    </row>
    <row r="7451" spans="1:6">
      <c r="A7451" s="970"/>
      <c r="B7451" s="974"/>
      <c r="C7451" s="972"/>
      <c r="D7451" s="789"/>
      <c r="E7451" s="789"/>
      <c r="F7451" s="789"/>
    </row>
    <row r="7452" spans="1:6">
      <c r="A7452" s="970"/>
      <c r="B7452" s="974"/>
      <c r="C7452" s="972"/>
      <c r="D7452" s="789"/>
      <c r="E7452" s="789"/>
      <c r="F7452" s="789"/>
    </row>
    <row r="7453" spans="1:6">
      <c r="A7453" s="970"/>
      <c r="B7453" s="974"/>
      <c r="C7453" s="972"/>
      <c r="D7453" s="789"/>
      <c r="E7453" s="789"/>
      <c r="F7453" s="789"/>
    </row>
    <row r="7454" spans="1:6">
      <c r="A7454" s="970"/>
      <c r="B7454" s="974"/>
      <c r="C7454" s="972"/>
      <c r="D7454" s="789"/>
      <c r="E7454" s="789"/>
      <c r="F7454" s="789"/>
    </row>
    <row r="7455" spans="1:6">
      <c r="A7455" s="970"/>
      <c r="B7455" s="974"/>
      <c r="C7455" s="972"/>
      <c r="D7455" s="789"/>
      <c r="E7455" s="789"/>
      <c r="F7455" s="789"/>
    </row>
    <row r="7456" spans="1:6">
      <c r="A7456" s="970"/>
    </row>
  </sheetData>
  <sheetProtection selectLockedCells="1"/>
  <mergeCells count="40">
    <mergeCell ref="A19:F19"/>
    <mergeCell ref="A21:F21"/>
    <mergeCell ref="A12:F12"/>
    <mergeCell ref="A1:F1"/>
    <mergeCell ref="A2:F2"/>
    <mergeCell ref="A3:F3"/>
    <mergeCell ref="A4:F4"/>
    <mergeCell ref="A5:F5"/>
    <mergeCell ref="A6:F6"/>
    <mergeCell ref="A7:F7"/>
    <mergeCell ref="A8:F8"/>
    <mergeCell ref="A9:F9"/>
    <mergeCell ref="A10:F10"/>
    <mergeCell ref="A11:F11"/>
    <mergeCell ref="A20:F20"/>
    <mergeCell ref="A29:F29"/>
    <mergeCell ref="A22:F22"/>
    <mergeCell ref="A24:F24"/>
    <mergeCell ref="A26:F26"/>
    <mergeCell ref="A28:F28"/>
    <mergeCell ref="A14:F14"/>
    <mergeCell ref="A15:F15"/>
    <mergeCell ref="A16:F16"/>
    <mergeCell ref="A17:F17"/>
    <mergeCell ref="A18:F18"/>
    <mergeCell ref="A23:F23"/>
    <mergeCell ref="A25:F25"/>
    <mergeCell ref="A27:F27"/>
    <mergeCell ref="A33:F33"/>
    <mergeCell ref="A35:F35"/>
    <mergeCell ref="A30:F30"/>
    <mergeCell ref="A32:F32"/>
    <mergeCell ref="A31:F31"/>
    <mergeCell ref="A37:F37"/>
    <mergeCell ref="A39:F39"/>
    <mergeCell ref="E41:F41"/>
    <mergeCell ref="A34:F34"/>
    <mergeCell ref="A36:F36"/>
    <mergeCell ref="A38:F38"/>
    <mergeCell ref="A40:F40"/>
  </mergeCells>
  <pageMargins left="0.98425196850393704" right="0.51181102362204722" top="0.74803149606299213" bottom="0.74803149606299213" header="0.31496062992125984" footer="0.31496062992125984"/>
  <pageSetup paperSize="9" scale="77" firstPageNumber="0" fitToHeight="0" orientation="portrait" horizontalDpi="4294967295" r:id="rId1"/>
  <rowBreaks count="10" manualBreakCount="10">
    <brk id="40" max="5" man="1"/>
    <brk id="79" max="5" man="1"/>
    <brk id="102" max="5" man="1"/>
    <brk id="120" max="5" man="1"/>
    <brk id="138" max="5" man="1"/>
    <brk id="165" max="5" man="1"/>
    <brk id="171" max="5" man="1"/>
    <brk id="193" max="5" man="1"/>
    <brk id="203" max="5" man="1"/>
    <brk id="221"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548"/>
  <sheetViews>
    <sheetView showGridLines="0" view="pageLayout" zoomScaleNormal="100" zoomScaleSheetLayoutView="160" workbookViewId="0">
      <selection activeCell="B1" sqref="B1"/>
    </sheetView>
  </sheetViews>
  <sheetFormatPr defaultColWidth="8.85546875" defaultRowHeight="12"/>
  <cols>
    <col min="1" max="1" width="6.42578125" style="4" bestFit="1" customWidth="1"/>
    <col min="2" max="2" width="2.42578125" style="4" customWidth="1"/>
    <col min="3" max="3" width="39.28515625" style="5" customWidth="1"/>
    <col min="4" max="4" width="10.28515625" style="2" customWidth="1"/>
    <col min="5" max="5" width="12.28515625" style="6" customWidth="1"/>
    <col min="6" max="6" width="11.7109375" style="1" bestFit="1" customWidth="1"/>
    <col min="7" max="16384" width="8.85546875" style="1"/>
  </cols>
  <sheetData>
    <row r="1" spans="1:5" ht="20.45" customHeight="1">
      <c r="A1" s="9"/>
      <c r="B1" s="45"/>
      <c r="C1" s="24" t="s">
        <v>33</v>
      </c>
      <c r="D1" s="22"/>
      <c r="E1" s="10"/>
    </row>
    <row r="2" spans="1:5">
      <c r="A2" s="7"/>
      <c r="B2" s="34"/>
      <c r="C2" s="93" t="s">
        <v>26</v>
      </c>
      <c r="D2" s="19"/>
      <c r="E2" s="15"/>
    </row>
    <row r="3" spans="1:5">
      <c r="A3" s="8">
        <v>100</v>
      </c>
      <c r="B3" s="8"/>
      <c r="C3" s="163" t="s">
        <v>3</v>
      </c>
      <c r="D3" s="11"/>
      <c r="E3" s="408"/>
    </row>
    <row r="4" spans="1:5">
      <c r="A4" s="8">
        <v>200</v>
      </c>
      <c r="B4" s="8"/>
      <c r="C4" s="163" t="s">
        <v>155</v>
      </c>
      <c r="D4" s="11"/>
      <c r="E4" s="349"/>
    </row>
    <row r="5" spans="1:5">
      <c r="A5" s="8">
        <v>300</v>
      </c>
      <c r="B5" s="8"/>
      <c r="C5" s="163" t="s">
        <v>19</v>
      </c>
      <c r="D5" s="11"/>
      <c r="E5" s="16"/>
    </row>
    <row r="6" spans="1:5" ht="24">
      <c r="A6" s="8">
        <v>400</v>
      </c>
      <c r="B6" s="8"/>
      <c r="C6" s="163" t="s">
        <v>101</v>
      </c>
      <c r="D6" s="11"/>
      <c r="E6" s="16"/>
    </row>
    <row r="7" spans="1:5">
      <c r="A7" s="8">
        <v>500</v>
      </c>
      <c r="B7" s="8"/>
      <c r="C7" s="20" t="s">
        <v>21</v>
      </c>
      <c r="D7" s="11"/>
      <c r="E7" s="16"/>
    </row>
    <row r="8" spans="1:5">
      <c r="A8" s="4">
        <v>600</v>
      </c>
      <c r="C8" s="20" t="s">
        <v>23</v>
      </c>
      <c r="D8" s="11"/>
      <c r="E8" s="16"/>
    </row>
    <row r="9" spans="1:5">
      <c r="A9" s="4">
        <v>700</v>
      </c>
      <c r="C9" s="20" t="s">
        <v>102</v>
      </c>
      <c r="D9" s="11"/>
      <c r="E9" s="16"/>
    </row>
    <row r="10" spans="1:5">
      <c r="A10" s="4">
        <v>800</v>
      </c>
      <c r="C10" s="20" t="s">
        <v>103</v>
      </c>
      <c r="D10" s="11"/>
      <c r="E10" s="16"/>
    </row>
    <row r="11" spans="1:5">
      <c r="A11" s="9">
        <v>900</v>
      </c>
      <c r="B11" s="9"/>
      <c r="C11" s="21" t="s">
        <v>15</v>
      </c>
      <c r="D11" s="22"/>
      <c r="E11" s="17"/>
    </row>
    <row r="12" spans="1:5">
      <c r="A12" s="12"/>
      <c r="B12" s="34"/>
      <c r="C12" s="92" t="s">
        <v>34</v>
      </c>
      <c r="D12" s="23"/>
      <c r="E12" s="409"/>
    </row>
    <row r="13" spans="1:5">
      <c r="B13" s="13"/>
      <c r="C13" s="20"/>
      <c r="D13" s="11"/>
      <c r="E13" s="18"/>
    </row>
    <row r="14" spans="1:5">
      <c r="A14" s="9"/>
      <c r="B14" s="33"/>
      <c r="C14" s="24" t="s">
        <v>27</v>
      </c>
      <c r="D14" s="22"/>
      <c r="E14" s="17"/>
    </row>
    <row r="15" spans="1:5">
      <c r="A15" s="132">
        <v>1000</v>
      </c>
      <c r="B15" s="34"/>
      <c r="C15" s="133" t="s">
        <v>144</v>
      </c>
      <c r="D15" s="14"/>
      <c r="E15" s="125"/>
    </row>
    <row r="16" spans="1:5">
      <c r="A16" s="4">
        <v>1100</v>
      </c>
      <c r="B16" s="13"/>
      <c r="C16" s="20" t="s">
        <v>13</v>
      </c>
      <c r="D16" s="11"/>
      <c r="E16" s="16"/>
    </row>
    <row r="17" spans="1:5">
      <c r="A17" s="4">
        <v>1200</v>
      </c>
      <c r="B17" s="13"/>
      <c r="C17" s="20" t="s">
        <v>29</v>
      </c>
      <c r="D17" s="11"/>
      <c r="E17" s="16"/>
    </row>
    <row r="18" spans="1:5">
      <c r="A18" s="4">
        <v>1300</v>
      </c>
      <c r="B18" s="13"/>
      <c r="C18" s="20" t="s">
        <v>30</v>
      </c>
      <c r="D18" s="11"/>
      <c r="E18" s="324"/>
    </row>
    <row r="19" spans="1:5">
      <c r="A19" s="4">
        <v>1400</v>
      </c>
      <c r="B19" s="13"/>
      <c r="C19" s="20" t="s">
        <v>16</v>
      </c>
      <c r="D19" s="11"/>
      <c r="E19" s="16"/>
    </row>
    <row r="20" spans="1:5">
      <c r="A20" s="4">
        <v>1500</v>
      </c>
      <c r="B20" s="13"/>
      <c r="C20" s="20" t="s">
        <v>32</v>
      </c>
      <c r="D20" s="11"/>
      <c r="E20" s="16"/>
    </row>
    <row r="21" spans="1:5">
      <c r="A21" s="12">
        <v>1600</v>
      </c>
      <c r="B21" s="35"/>
      <c r="C21" s="25" t="s">
        <v>0</v>
      </c>
      <c r="D21" s="23"/>
      <c r="E21" s="18"/>
    </row>
    <row r="22" spans="1:5">
      <c r="A22" s="12">
        <v>1700</v>
      </c>
      <c r="B22" s="35"/>
      <c r="C22" s="25" t="s">
        <v>35</v>
      </c>
      <c r="D22" s="23"/>
      <c r="E22" s="18"/>
    </row>
    <row r="23" spans="1:5">
      <c r="A23" s="12">
        <v>1800</v>
      </c>
      <c r="B23" s="35"/>
      <c r="C23" s="25" t="s">
        <v>1</v>
      </c>
      <c r="D23" s="23"/>
      <c r="E23" s="18"/>
    </row>
    <row r="24" spans="1:5">
      <c r="A24" s="12">
        <v>1900</v>
      </c>
      <c r="B24" s="35"/>
      <c r="C24" s="133" t="s">
        <v>2</v>
      </c>
      <c r="D24" s="14"/>
      <c r="E24" s="410"/>
    </row>
    <row r="25" spans="1:5">
      <c r="A25" s="12">
        <v>2000</v>
      </c>
      <c r="B25" s="34"/>
      <c r="C25" s="20" t="s">
        <v>435</v>
      </c>
      <c r="D25" s="11"/>
      <c r="E25" s="408"/>
    </row>
    <row r="26" spans="1:5">
      <c r="A26" s="12"/>
      <c r="B26" s="34"/>
      <c r="C26" s="92" t="s">
        <v>46</v>
      </c>
      <c r="D26" s="419"/>
      <c r="E26" s="420"/>
    </row>
    <row r="27" spans="1:5">
      <c r="B27" s="13"/>
      <c r="C27" s="20"/>
      <c r="D27" s="11"/>
      <c r="E27" s="18"/>
    </row>
    <row r="28" spans="1:5">
      <c r="A28" s="36" t="s">
        <v>37</v>
      </c>
      <c r="B28" s="37"/>
      <c r="C28" s="38" t="s">
        <v>36</v>
      </c>
      <c r="D28" s="26"/>
      <c r="E28" s="409"/>
    </row>
    <row r="29" spans="1:5">
      <c r="A29" s="27"/>
      <c r="B29" s="27"/>
      <c r="C29" s="28"/>
      <c r="D29" s="26"/>
      <c r="E29" s="29"/>
    </row>
    <row r="30" spans="1:5">
      <c r="A30" s="119" t="s">
        <v>38</v>
      </c>
      <c r="B30" s="120"/>
      <c r="C30" s="121" t="s">
        <v>43</v>
      </c>
      <c r="D30" s="26"/>
      <c r="E30" s="409"/>
    </row>
    <row r="31" spans="1:5">
      <c r="A31" s="119" t="s">
        <v>39</v>
      </c>
      <c r="B31" s="120"/>
      <c r="C31" s="121" t="s">
        <v>41</v>
      </c>
      <c r="D31" s="26"/>
      <c r="E31" s="409"/>
    </row>
    <row r="32" spans="1:5">
      <c r="A32" s="119" t="s">
        <v>40</v>
      </c>
      <c r="B32" s="120"/>
      <c r="C32" s="121" t="s">
        <v>42</v>
      </c>
      <c r="D32" s="26"/>
      <c r="E32" s="409"/>
    </row>
    <row r="33" spans="1:5">
      <c r="A33" s="27"/>
      <c r="B33" s="27"/>
      <c r="C33" s="28"/>
      <c r="D33" s="26"/>
      <c r="E33" s="29"/>
    </row>
    <row r="34" spans="1:5">
      <c r="A34" s="36" t="s">
        <v>45</v>
      </c>
      <c r="B34" s="37"/>
      <c r="C34" s="38" t="s">
        <v>451</v>
      </c>
      <c r="D34" s="26"/>
      <c r="E34" s="409"/>
    </row>
    <row r="35" spans="1:5">
      <c r="A35" s="39"/>
      <c r="B35" s="39"/>
      <c r="C35" s="1"/>
      <c r="D35" s="14"/>
      <c r="E35" s="40"/>
    </row>
    <row r="36" spans="1:5">
      <c r="A36" s="36"/>
      <c r="B36" s="37"/>
      <c r="C36" s="38"/>
      <c r="D36" s="26" t="s">
        <v>452</v>
      </c>
      <c r="E36" s="409"/>
    </row>
    <row r="37" spans="1:5">
      <c r="A37" s="39"/>
      <c r="B37" s="39"/>
      <c r="C37" s="1"/>
      <c r="D37" s="14"/>
      <c r="E37" s="40"/>
    </row>
    <row r="38" spans="1:5">
      <c r="A38" s="36" t="s">
        <v>47</v>
      </c>
      <c r="B38" s="37"/>
      <c r="C38" s="38" t="s">
        <v>453</v>
      </c>
      <c r="D38" s="26"/>
      <c r="E38" s="409"/>
    </row>
    <row r="39" spans="1:5">
      <c r="A39" s="39"/>
      <c r="B39" s="39"/>
      <c r="C39" s="1"/>
      <c r="D39" s="14"/>
      <c r="E39" s="40"/>
    </row>
    <row r="40" spans="1:5">
      <c r="A40" s="39"/>
      <c r="B40" s="39"/>
      <c r="C40" s="1"/>
      <c r="D40" s="14"/>
      <c r="E40" s="40"/>
    </row>
    <row r="41" spans="1:5">
      <c r="A41" s="39"/>
      <c r="B41" s="39"/>
      <c r="C41" s="1"/>
      <c r="D41" s="14"/>
      <c r="E41" s="40"/>
    </row>
    <row r="42" spans="1:5">
      <c r="A42" s="39"/>
      <c r="B42" s="39"/>
      <c r="C42" s="1"/>
      <c r="D42" s="14"/>
      <c r="E42" s="40"/>
    </row>
    <row r="43" spans="1:5">
      <c r="A43" s="39"/>
      <c r="B43" s="39"/>
      <c r="C43" s="1"/>
      <c r="D43" s="14"/>
      <c r="E43" s="40"/>
    </row>
    <row r="44" spans="1:5">
      <c r="A44" s="39"/>
      <c r="B44" s="39"/>
      <c r="C44" s="1"/>
      <c r="D44" s="14"/>
      <c r="E44" s="40"/>
    </row>
    <row r="45" spans="1:5">
      <c r="A45" s="39"/>
      <c r="B45" s="39"/>
      <c r="C45" s="1"/>
      <c r="D45" s="14"/>
      <c r="E45" s="40"/>
    </row>
    <row r="46" spans="1:5">
      <c r="A46" s="39"/>
      <c r="B46" s="39"/>
      <c r="C46" s="1"/>
      <c r="D46" s="14"/>
      <c r="E46" s="40"/>
    </row>
    <row r="47" spans="1:5">
      <c r="A47" s="39"/>
      <c r="B47" s="39"/>
      <c r="C47" s="1"/>
      <c r="D47" s="14"/>
      <c r="E47" s="40"/>
    </row>
    <row r="48" spans="1:5">
      <c r="A48" s="39"/>
      <c r="B48" s="39"/>
      <c r="C48" s="1"/>
      <c r="D48" s="14"/>
      <c r="E48" s="40"/>
    </row>
    <row r="49" spans="1:5">
      <c r="A49" s="39"/>
      <c r="B49" s="39"/>
      <c r="C49" s="1"/>
      <c r="D49" s="14"/>
      <c r="E49" s="40"/>
    </row>
    <row r="50" spans="1:5">
      <c r="A50" s="39"/>
      <c r="B50" s="39"/>
      <c r="C50" s="1"/>
      <c r="D50" s="14"/>
      <c r="E50" s="40"/>
    </row>
    <row r="51" spans="1:5">
      <c r="A51" s="39"/>
      <c r="B51" s="39"/>
      <c r="C51" s="1"/>
      <c r="D51" s="14"/>
      <c r="E51" s="40"/>
    </row>
    <row r="52" spans="1:5">
      <c r="A52" s="39"/>
      <c r="B52" s="39"/>
      <c r="C52" s="1"/>
      <c r="D52" s="14"/>
      <c r="E52" s="40"/>
    </row>
    <row r="53" spans="1:5">
      <c r="A53" s="39"/>
      <c r="B53" s="39"/>
      <c r="C53" s="1"/>
      <c r="D53" s="14"/>
      <c r="E53" s="40"/>
    </row>
    <row r="54" spans="1:5">
      <c r="A54" s="39"/>
      <c r="B54" s="39"/>
      <c r="C54" s="1"/>
      <c r="D54" s="14"/>
      <c r="E54" s="40"/>
    </row>
    <row r="55" spans="1:5">
      <c r="A55" s="39"/>
      <c r="B55" s="39"/>
      <c r="C55" s="1"/>
      <c r="D55" s="14"/>
      <c r="E55" s="40"/>
    </row>
    <row r="56" spans="1:5">
      <c r="A56" s="39"/>
      <c r="B56" s="39"/>
      <c r="C56" s="1"/>
      <c r="D56" s="14"/>
      <c r="E56" s="40"/>
    </row>
    <row r="57" spans="1:5">
      <c r="A57" s="39"/>
      <c r="B57" s="39"/>
      <c r="C57" s="1"/>
      <c r="D57" s="14"/>
      <c r="E57" s="40"/>
    </row>
    <row r="58" spans="1:5">
      <c r="A58" s="39"/>
      <c r="B58" s="39"/>
      <c r="C58" s="1"/>
      <c r="D58" s="14"/>
      <c r="E58" s="40"/>
    </row>
    <row r="59" spans="1:5">
      <c r="A59" s="39"/>
      <c r="B59" s="39"/>
      <c r="C59" s="1"/>
      <c r="D59" s="14"/>
      <c r="E59" s="40"/>
    </row>
    <row r="60" spans="1:5">
      <c r="A60" s="39"/>
      <c r="B60" s="39"/>
      <c r="C60" s="1"/>
      <c r="D60" s="14"/>
      <c r="E60" s="40"/>
    </row>
    <row r="61" spans="1:5">
      <c r="A61" s="39"/>
      <c r="B61" s="39"/>
      <c r="C61" s="1"/>
      <c r="D61" s="14"/>
      <c r="E61" s="40"/>
    </row>
    <row r="62" spans="1:5">
      <c r="A62" s="39"/>
      <c r="B62" s="39"/>
      <c r="C62" s="1"/>
      <c r="D62" s="14"/>
      <c r="E62" s="40"/>
    </row>
    <row r="63" spans="1:5">
      <c r="A63" s="39"/>
      <c r="B63" s="39"/>
      <c r="C63" s="1"/>
      <c r="D63" s="14"/>
      <c r="E63" s="40"/>
    </row>
    <row r="64" spans="1:5">
      <c r="A64" s="39"/>
      <c r="B64" s="39"/>
      <c r="C64" s="1"/>
      <c r="D64" s="14"/>
      <c r="E64" s="40"/>
    </row>
    <row r="65" spans="1:5">
      <c r="A65" s="39"/>
      <c r="B65" s="39"/>
      <c r="C65" s="1"/>
      <c r="D65" s="14"/>
      <c r="E65" s="40"/>
    </row>
    <row r="66" spans="1:5">
      <c r="A66" s="39"/>
      <c r="B66" s="39"/>
      <c r="C66" s="1"/>
      <c r="D66" s="14"/>
      <c r="E66" s="40"/>
    </row>
    <row r="67" spans="1:5">
      <c r="A67" s="39"/>
      <c r="B67" s="39"/>
      <c r="C67" s="1"/>
      <c r="D67" s="14"/>
      <c r="E67" s="40"/>
    </row>
    <row r="68" spans="1:5">
      <c r="A68" s="39"/>
      <c r="B68" s="39"/>
      <c r="C68" s="1"/>
      <c r="D68" s="14"/>
      <c r="E68" s="40"/>
    </row>
    <row r="69" spans="1:5">
      <c r="A69" s="39"/>
      <c r="B69" s="39"/>
      <c r="C69" s="1"/>
      <c r="D69" s="14"/>
      <c r="E69" s="40"/>
    </row>
    <row r="70" spans="1:5">
      <c r="A70" s="39"/>
      <c r="B70" s="39"/>
      <c r="C70" s="1"/>
      <c r="D70" s="14"/>
      <c r="E70" s="40"/>
    </row>
    <row r="71" spans="1:5">
      <c r="A71" s="39"/>
      <c r="B71" s="39"/>
      <c r="C71" s="1"/>
      <c r="D71" s="14"/>
      <c r="E71" s="40"/>
    </row>
    <row r="72" spans="1:5">
      <c r="A72" s="39"/>
      <c r="B72" s="39"/>
      <c r="C72" s="1"/>
      <c r="D72" s="14"/>
      <c r="E72" s="40"/>
    </row>
    <row r="73" spans="1:5">
      <c r="A73" s="39"/>
      <c r="B73" s="39"/>
      <c r="C73" s="1"/>
      <c r="D73" s="14"/>
      <c r="E73" s="40"/>
    </row>
    <row r="74" spans="1:5">
      <c r="A74" s="39"/>
      <c r="B74" s="39"/>
      <c r="C74" s="1"/>
      <c r="D74" s="14"/>
      <c r="E74" s="40"/>
    </row>
    <row r="75" spans="1:5">
      <c r="A75" s="39"/>
      <c r="B75" s="39"/>
      <c r="C75" s="1"/>
      <c r="D75" s="14"/>
      <c r="E75" s="40"/>
    </row>
    <row r="76" spans="1:5">
      <c r="A76" s="39"/>
      <c r="B76" s="39"/>
      <c r="C76" s="1"/>
      <c r="D76" s="14"/>
      <c r="E76" s="40"/>
    </row>
    <row r="77" spans="1:5">
      <c r="A77" s="39"/>
      <c r="B77" s="39"/>
      <c r="C77" s="1"/>
      <c r="D77" s="14"/>
      <c r="E77" s="40"/>
    </row>
    <row r="78" spans="1:5">
      <c r="A78" s="39"/>
      <c r="B78" s="39"/>
      <c r="C78" s="1"/>
      <c r="D78" s="14"/>
      <c r="E78" s="40"/>
    </row>
    <row r="79" spans="1:5">
      <c r="A79" s="39"/>
      <c r="B79" s="39"/>
      <c r="C79" s="1"/>
      <c r="D79" s="14"/>
      <c r="E79" s="40"/>
    </row>
    <row r="80" spans="1:5">
      <c r="A80" s="39"/>
      <c r="B80" s="39"/>
      <c r="C80" s="1"/>
      <c r="D80" s="14"/>
      <c r="E80" s="40"/>
    </row>
    <row r="81" spans="1:5">
      <c r="A81" s="39"/>
      <c r="B81" s="39"/>
      <c r="C81" s="1"/>
      <c r="D81" s="14"/>
      <c r="E81" s="40"/>
    </row>
    <row r="82" spans="1:5">
      <c r="A82" s="39"/>
      <c r="B82" s="39"/>
      <c r="C82" s="1"/>
      <c r="D82" s="14"/>
      <c r="E82" s="40"/>
    </row>
    <row r="83" spans="1:5">
      <c r="A83" s="39"/>
      <c r="B83" s="39"/>
      <c r="C83" s="1"/>
      <c r="D83" s="14"/>
      <c r="E83" s="40"/>
    </row>
    <row r="84" spans="1:5">
      <c r="A84" s="39"/>
      <c r="B84" s="39"/>
      <c r="C84" s="1"/>
      <c r="D84" s="14"/>
      <c r="E84" s="40"/>
    </row>
    <row r="85" spans="1:5">
      <c r="A85" s="39"/>
      <c r="B85" s="39"/>
      <c r="C85" s="1"/>
      <c r="D85" s="14"/>
      <c r="E85" s="40"/>
    </row>
    <row r="86" spans="1:5">
      <c r="A86" s="39"/>
      <c r="B86" s="39"/>
      <c r="C86" s="1"/>
      <c r="D86" s="14"/>
      <c r="E86" s="40"/>
    </row>
    <row r="87" spans="1:5">
      <c r="A87" s="39"/>
      <c r="B87" s="39"/>
      <c r="C87" s="1"/>
      <c r="D87" s="14"/>
      <c r="E87" s="40"/>
    </row>
    <row r="88" spans="1:5">
      <c r="A88" s="39"/>
      <c r="B88" s="39"/>
      <c r="C88" s="1"/>
      <c r="D88" s="14"/>
      <c r="E88" s="40"/>
    </row>
    <row r="89" spans="1:5">
      <c r="A89" s="39"/>
      <c r="B89" s="39"/>
      <c r="C89" s="1"/>
      <c r="D89" s="14"/>
      <c r="E89" s="40"/>
    </row>
    <row r="90" spans="1:5">
      <c r="A90" s="39"/>
      <c r="B90" s="39"/>
      <c r="C90" s="1"/>
      <c r="D90" s="14"/>
      <c r="E90" s="40"/>
    </row>
    <row r="91" spans="1:5">
      <c r="A91" s="39"/>
      <c r="B91" s="39"/>
      <c r="C91" s="1"/>
      <c r="D91" s="14"/>
      <c r="E91" s="40"/>
    </row>
    <row r="92" spans="1:5">
      <c r="A92" s="39"/>
      <c r="B92" s="39"/>
      <c r="C92" s="1"/>
      <c r="D92" s="14"/>
      <c r="E92" s="40"/>
    </row>
    <row r="93" spans="1:5">
      <c r="A93" s="39"/>
      <c r="B93" s="39"/>
      <c r="C93" s="1"/>
      <c r="D93" s="14"/>
      <c r="E93" s="40"/>
    </row>
    <row r="94" spans="1:5">
      <c r="A94" s="39"/>
      <c r="B94" s="39"/>
      <c r="C94" s="1"/>
      <c r="D94" s="14"/>
      <c r="E94" s="40"/>
    </row>
    <row r="95" spans="1:5">
      <c r="A95" s="39"/>
      <c r="B95" s="39"/>
      <c r="C95" s="1"/>
      <c r="D95" s="14"/>
      <c r="E95" s="40"/>
    </row>
    <row r="96" spans="1:5">
      <c r="A96" s="39"/>
      <c r="B96" s="39"/>
      <c r="C96" s="1"/>
      <c r="D96" s="14"/>
      <c r="E96" s="40"/>
    </row>
    <row r="97" spans="1:5">
      <c r="A97" s="39"/>
      <c r="B97" s="39"/>
      <c r="C97" s="1"/>
      <c r="D97" s="14"/>
      <c r="E97" s="40"/>
    </row>
    <row r="98" spans="1:5">
      <c r="A98" s="39"/>
      <c r="B98" s="39"/>
      <c r="C98" s="1"/>
      <c r="D98" s="14"/>
      <c r="E98" s="40"/>
    </row>
    <row r="99" spans="1:5">
      <c r="A99" s="39"/>
      <c r="B99" s="39"/>
      <c r="C99" s="1"/>
      <c r="D99" s="14"/>
      <c r="E99" s="40"/>
    </row>
    <row r="100" spans="1:5">
      <c r="A100" s="39"/>
      <c r="B100" s="39"/>
      <c r="C100" s="1"/>
      <c r="D100" s="14"/>
      <c r="E100" s="40"/>
    </row>
    <row r="101" spans="1:5">
      <c r="A101" s="39"/>
      <c r="B101" s="39"/>
      <c r="C101" s="1"/>
      <c r="D101" s="14"/>
      <c r="E101" s="40"/>
    </row>
    <row r="102" spans="1:5">
      <c r="A102" s="39"/>
      <c r="B102" s="39"/>
      <c r="C102" s="1"/>
      <c r="D102" s="14"/>
      <c r="E102" s="40"/>
    </row>
    <row r="103" spans="1:5">
      <c r="A103" s="39"/>
      <c r="B103" s="39"/>
      <c r="C103" s="1"/>
      <c r="D103" s="14"/>
      <c r="E103" s="40"/>
    </row>
    <row r="104" spans="1:5">
      <c r="A104" s="39"/>
      <c r="B104" s="39"/>
      <c r="C104" s="1"/>
      <c r="D104" s="14"/>
      <c r="E104" s="40"/>
    </row>
    <row r="105" spans="1:5">
      <c r="A105" s="39"/>
      <c r="B105" s="39"/>
      <c r="C105" s="1"/>
      <c r="D105" s="14"/>
      <c r="E105" s="40"/>
    </row>
    <row r="106" spans="1:5">
      <c r="A106" s="39"/>
      <c r="B106" s="39"/>
      <c r="C106" s="1"/>
      <c r="D106" s="14"/>
      <c r="E106" s="40"/>
    </row>
    <row r="107" spans="1:5">
      <c r="A107" s="39"/>
      <c r="B107" s="39"/>
      <c r="C107" s="1"/>
      <c r="D107" s="14"/>
      <c r="E107" s="40"/>
    </row>
    <row r="108" spans="1:5">
      <c r="A108" s="39"/>
      <c r="B108" s="39"/>
      <c r="C108" s="1"/>
      <c r="D108" s="14"/>
      <c r="E108" s="40"/>
    </row>
    <row r="109" spans="1:5">
      <c r="A109" s="39"/>
      <c r="B109" s="39"/>
      <c r="C109" s="1"/>
      <c r="D109" s="14"/>
      <c r="E109" s="40"/>
    </row>
    <row r="110" spans="1:5">
      <c r="A110" s="39"/>
      <c r="B110" s="39"/>
      <c r="C110" s="1"/>
      <c r="D110" s="14"/>
      <c r="E110" s="40"/>
    </row>
    <row r="111" spans="1:5">
      <c r="A111" s="39"/>
      <c r="B111" s="39"/>
      <c r="C111" s="1"/>
      <c r="D111" s="14"/>
      <c r="E111" s="40"/>
    </row>
    <row r="112" spans="1:5">
      <c r="A112" s="39"/>
      <c r="B112" s="39"/>
      <c r="C112" s="1"/>
      <c r="D112" s="14"/>
      <c r="E112" s="40"/>
    </row>
    <row r="113" spans="1:5">
      <c r="A113" s="39"/>
      <c r="B113" s="39"/>
      <c r="C113" s="1"/>
      <c r="D113" s="14"/>
      <c r="E113" s="40"/>
    </row>
    <row r="114" spans="1:5">
      <c r="A114" s="39"/>
      <c r="B114" s="39"/>
      <c r="C114" s="1"/>
      <c r="D114" s="14"/>
      <c r="E114" s="40"/>
    </row>
    <row r="115" spans="1:5">
      <c r="A115" s="39"/>
      <c r="B115" s="39"/>
      <c r="C115" s="1"/>
      <c r="D115" s="14"/>
      <c r="E115" s="40"/>
    </row>
    <row r="116" spans="1:5">
      <c r="A116" s="39"/>
      <c r="B116" s="39"/>
      <c r="C116" s="1"/>
      <c r="D116" s="14"/>
      <c r="E116" s="40"/>
    </row>
    <row r="117" spans="1:5">
      <c r="A117" s="39"/>
      <c r="B117" s="39"/>
      <c r="C117" s="1"/>
      <c r="D117" s="14"/>
      <c r="E117" s="40"/>
    </row>
    <row r="118" spans="1:5">
      <c r="A118" s="39"/>
      <c r="B118" s="39"/>
      <c r="C118" s="1"/>
      <c r="D118" s="14"/>
      <c r="E118" s="40"/>
    </row>
    <row r="119" spans="1:5">
      <c r="A119" s="39"/>
      <c r="B119" s="39"/>
      <c r="C119" s="1"/>
      <c r="D119" s="14"/>
      <c r="E119" s="40"/>
    </row>
    <row r="120" spans="1:5">
      <c r="A120" s="39"/>
      <c r="B120" s="39"/>
      <c r="C120" s="1"/>
      <c r="D120" s="14"/>
      <c r="E120" s="40"/>
    </row>
    <row r="121" spans="1:5">
      <c r="A121" s="39"/>
      <c r="B121" s="39"/>
      <c r="C121" s="1"/>
      <c r="D121" s="14"/>
      <c r="E121" s="40"/>
    </row>
    <row r="122" spans="1:5">
      <c r="A122" s="39"/>
      <c r="B122" s="39"/>
      <c r="C122" s="1"/>
      <c r="D122" s="14"/>
      <c r="E122" s="40"/>
    </row>
    <row r="123" spans="1:5">
      <c r="A123" s="39"/>
      <c r="B123" s="39"/>
      <c r="C123" s="1"/>
      <c r="D123" s="14"/>
      <c r="E123" s="40"/>
    </row>
    <row r="124" spans="1:5">
      <c r="A124" s="39"/>
      <c r="B124" s="39"/>
      <c r="C124" s="1"/>
      <c r="D124" s="14"/>
      <c r="E124" s="40"/>
    </row>
    <row r="125" spans="1:5">
      <c r="A125" s="39"/>
      <c r="B125" s="39"/>
      <c r="C125" s="1"/>
      <c r="D125" s="14"/>
      <c r="E125" s="40"/>
    </row>
    <row r="126" spans="1:5">
      <c r="A126" s="39"/>
      <c r="B126" s="39"/>
      <c r="C126" s="1"/>
      <c r="D126" s="14"/>
      <c r="E126" s="40"/>
    </row>
    <row r="127" spans="1:5">
      <c r="A127" s="39"/>
      <c r="B127" s="39"/>
      <c r="C127" s="1"/>
      <c r="D127" s="14"/>
      <c r="E127" s="40"/>
    </row>
    <row r="128" spans="1:5">
      <c r="A128" s="39"/>
      <c r="B128" s="39"/>
      <c r="C128" s="1"/>
      <c r="D128" s="14"/>
      <c r="E128" s="40"/>
    </row>
    <row r="129" spans="1:5">
      <c r="A129" s="39"/>
      <c r="B129" s="39"/>
      <c r="C129" s="1"/>
      <c r="D129" s="14"/>
      <c r="E129" s="40"/>
    </row>
    <row r="130" spans="1:5">
      <c r="A130" s="39"/>
      <c r="B130" s="39"/>
      <c r="C130" s="1"/>
      <c r="D130" s="14"/>
      <c r="E130" s="40"/>
    </row>
    <row r="131" spans="1:5">
      <c r="A131" s="39"/>
      <c r="B131" s="39"/>
      <c r="C131" s="1"/>
      <c r="D131" s="14"/>
      <c r="E131" s="40"/>
    </row>
    <row r="132" spans="1:5">
      <c r="A132" s="39"/>
      <c r="B132" s="39"/>
      <c r="C132" s="1"/>
      <c r="D132" s="14"/>
      <c r="E132" s="40"/>
    </row>
    <row r="133" spans="1:5">
      <c r="A133" s="39"/>
      <c r="B133" s="39"/>
      <c r="C133" s="1"/>
      <c r="D133" s="14"/>
      <c r="E133" s="40"/>
    </row>
    <row r="134" spans="1:5">
      <c r="A134" s="39"/>
      <c r="B134" s="39"/>
      <c r="C134" s="1"/>
      <c r="D134" s="14"/>
      <c r="E134" s="40"/>
    </row>
    <row r="135" spans="1:5">
      <c r="A135" s="39"/>
      <c r="B135" s="39"/>
      <c r="C135" s="1"/>
      <c r="D135" s="14"/>
      <c r="E135" s="40"/>
    </row>
    <row r="136" spans="1:5">
      <c r="A136" s="39"/>
      <c r="B136" s="39"/>
      <c r="C136" s="1"/>
      <c r="D136" s="14"/>
      <c r="E136" s="40"/>
    </row>
    <row r="137" spans="1:5">
      <c r="A137" s="39"/>
      <c r="B137" s="39"/>
      <c r="C137" s="1"/>
      <c r="D137" s="14"/>
      <c r="E137" s="40"/>
    </row>
    <row r="138" spans="1:5">
      <c r="A138" s="39"/>
      <c r="B138" s="39"/>
      <c r="C138" s="1"/>
      <c r="D138" s="14"/>
      <c r="E138" s="40"/>
    </row>
    <row r="139" spans="1:5">
      <c r="A139" s="39"/>
      <c r="B139" s="39"/>
      <c r="C139" s="1"/>
      <c r="D139" s="14"/>
      <c r="E139" s="40"/>
    </row>
    <row r="140" spans="1:5">
      <c r="A140" s="39"/>
      <c r="B140" s="39"/>
      <c r="C140" s="1"/>
      <c r="D140" s="14"/>
      <c r="E140" s="40"/>
    </row>
    <row r="141" spans="1:5">
      <c r="A141" s="39"/>
      <c r="B141" s="39"/>
      <c r="C141" s="1"/>
      <c r="D141" s="14"/>
      <c r="E141" s="40"/>
    </row>
    <row r="142" spans="1:5">
      <c r="A142" s="39"/>
      <c r="B142" s="39"/>
      <c r="C142" s="1"/>
      <c r="D142" s="14"/>
      <c r="E142" s="40"/>
    </row>
    <row r="143" spans="1:5">
      <c r="A143" s="39"/>
      <c r="B143" s="39"/>
      <c r="C143" s="1"/>
      <c r="D143" s="14"/>
      <c r="E143" s="40"/>
    </row>
    <row r="144" spans="1:5">
      <c r="A144" s="39"/>
      <c r="B144" s="39"/>
      <c r="C144" s="1"/>
      <c r="D144" s="14"/>
      <c r="E144" s="40"/>
    </row>
    <row r="145" spans="1:5">
      <c r="A145" s="39"/>
      <c r="B145" s="39"/>
      <c r="C145" s="1"/>
      <c r="D145" s="14"/>
      <c r="E145" s="40"/>
    </row>
    <row r="146" spans="1:5">
      <c r="A146" s="39"/>
      <c r="B146" s="39"/>
      <c r="C146" s="1"/>
      <c r="D146" s="14"/>
      <c r="E146" s="40"/>
    </row>
    <row r="147" spans="1:5">
      <c r="A147" s="39"/>
      <c r="B147" s="39"/>
      <c r="C147" s="1"/>
      <c r="D147" s="14"/>
      <c r="E147" s="40"/>
    </row>
    <row r="148" spans="1:5">
      <c r="A148" s="39"/>
      <c r="B148" s="39"/>
      <c r="C148" s="1"/>
      <c r="D148" s="14"/>
      <c r="E148" s="40"/>
    </row>
    <row r="149" spans="1:5">
      <c r="A149" s="39"/>
      <c r="B149" s="39"/>
      <c r="C149" s="1"/>
      <c r="D149" s="14"/>
      <c r="E149" s="40"/>
    </row>
    <row r="150" spans="1:5">
      <c r="A150" s="39"/>
      <c r="B150" s="39"/>
      <c r="C150" s="1"/>
      <c r="D150" s="14"/>
      <c r="E150" s="40"/>
    </row>
    <row r="151" spans="1:5">
      <c r="A151" s="39"/>
      <c r="B151" s="39"/>
      <c r="C151" s="1"/>
      <c r="D151" s="14"/>
      <c r="E151" s="40"/>
    </row>
    <row r="152" spans="1:5">
      <c r="A152" s="39"/>
      <c r="B152" s="39"/>
      <c r="C152" s="1"/>
      <c r="D152" s="14"/>
      <c r="E152" s="40"/>
    </row>
    <row r="153" spans="1:5">
      <c r="A153" s="39"/>
      <c r="B153" s="39"/>
      <c r="C153" s="1"/>
      <c r="D153" s="14"/>
      <c r="E153" s="40"/>
    </row>
    <row r="154" spans="1:5">
      <c r="A154" s="39"/>
      <c r="B154" s="39"/>
      <c r="C154" s="1"/>
      <c r="D154" s="14"/>
      <c r="E154" s="40"/>
    </row>
    <row r="155" spans="1:5">
      <c r="A155" s="39"/>
      <c r="B155" s="39"/>
      <c r="C155" s="1"/>
      <c r="D155" s="14"/>
      <c r="E155" s="40"/>
    </row>
    <row r="156" spans="1:5">
      <c r="A156" s="39"/>
      <c r="B156" s="39"/>
      <c r="C156" s="1"/>
      <c r="D156" s="14"/>
      <c r="E156" s="40"/>
    </row>
    <row r="157" spans="1:5">
      <c r="A157" s="39"/>
      <c r="B157" s="39"/>
      <c r="C157" s="1"/>
      <c r="D157" s="14"/>
      <c r="E157" s="40"/>
    </row>
    <row r="158" spans="1:5">
      <c r="A158" s="39"/>
      <c r="B158" s="39"/>
      <c r="C158" s="1"/>
      <c r="D158" s="14"/>
      <c r="E158" s="40"/>
    </row>
    <row r="159" spans="1:5">
      <c r="A159" s="39"/>
      <c r="B159" s="39"/>
      <c r="C159" s="1"/>
      <c r="D159" s="14"/>
      <c r="E159" s="40"/>
    </row>
    <row r="160" spans="1:5">
      <c r="A160" s="39"/>
      <c r="B160" s="39"/>
      <c r="C160" s="1"/>
      <c r="D160" s="14"/>
      <c r="E160" s="40"/>
    </row>
    <row r="161" spans="1:5">
      <c r="A161" s="39"/>
      <c r="B161" s="39"/>
      <c r="C161" s="1"/>
      <c r="D161" s="14"/>
      <c r="E161" s="40"/>
    </row>
    <row r="162" spans="1:5">
      <c r="A162" s="39"/>
      <c r="B162" s="39"/>
      <c r="C162" s="1"/>
      <c r="D162" s="14"/>
      <c r="E162" s="40"/>
    </row>
    <row r="163" spans="1:5">
      <c r="A163" s="39"/>
      <c r="B163" s="39"/>
      <c r="C163" s="1"/>
      <c r="D163" s="14"/>
      <c r="E163" s="40"/>
    </row>
    <row r="164" spans="1:5">
      <c r="A164" s="39"/>
      <c r="B164" s="39"/>
      <c r="C164" s="1"/>
      <c r="D164" s="14"/>
      <c r="E164" s="40"/>
    </row>
    <row r="165" spans="1:5">
      <c r="A165" s="39"/>
      <c r="B165" s="39"/>
      <c r="C165" s="1"/>
      <c r="D165" s="14"/>
      <c r="E165" s="40"/>
    </row>
    <row r="166" spans="1:5">
      <c r="A166" s="39"/>
      <c r="B166" s="39"/>
      <c r="C166" s="1"/>
      <c r="D166" s="14"/>
      <c r="E166" s="40"/>
    </row>
    <row r="167" spans="1:5">
      <c r="A167" s="39"/>
      <c r="B167" s="39"/>
      <c r="C167" s="1"/>
      <c r="D167" s="14"/>
      <c r="E167" s="40"/>
    </row>
    <row r="168" spans="1:5">
      <c r="A168" s="39"/>
      <c r="B168" s="39"/>
      <c r="C168" s="1"/>
      <c r="D168" s="14"/>
      <c r="E168" s="40"/>
    </row>
    <row r="169" spans="1:5">
      <c r="A169" s="39"/>
      <c r="B169" s="39"/>
      <c r="C169" s="1"/>
      <c r="D169" s="14"/>
      <c r="E169" s="40"/>
    </row>
    <row r="170" spans="1:5">
      <c r="A170" s="39"/>
      <c r="B170" s="39"/>
      <c r="C170" s="1"/>
      <c r="D170" s="14"/>
      <c r="E170" s="40"/>
    </row>
    <row r="171" spans="1:5">
      <c r="A171" s="39"/>
      <c r="B171" s="39"/>
      <c r="C171" s="1"/>
      <c r="D171" s="14"/>
      <c r="E171" s="40"/>
    </row>
    <row r="172" spans="1:5">
      <c r="A172" s="39"/>
      <c r="B172" s="39"/>
      <c r="C172" s="1"/>
      <c r="D172" s="14"/>
      <c r="E172" s="40"/>
    </row>
    <row r="173" spans="1:5">
      <c r="A173" s="39"/>
      <c r="B173" s="39"/>
      <c r="C173" s="1"/>
      <c r="D173" s="14"/>
      <c r="E173" s="40"/>
    </row>
    <row r="174" spans="1:5">
      <c r="A174" s="39"/>
      <c r="B174" s="39"/>
      <c r="C174" s="1"/>
      <c r="D174" s="14"/>
      <c r="E174" s="40"/>
    </row>
    <row r="175" spans="1:5">
      <c r="A175" s="39"/>
      <c r="B175" s="39"/>
      <c r="C175" s="1"/>
      <c r="D175" s="14"/>
      <c r="E175" s="40"/>
    </row>
    <row r="176" spans="1:5">
      <c r="A176" s="39"/>
      <c r="B176" s="39"/>
      <c r="C176" s="1"/>
      <c r="D176" s="14"/>
      <c r="E176" s="40"/>
    </row>
    <row r="177" spans="1:5">
      <c r="A177" s="39"/>
      <c r="B177" s="39"/>
      <c r="C177" s="1"/>
      <c r="D177" s="14"/>
      <c r="E177" s="40"/>
    </row>
    <row r="178" spans="1:5">
      <c r="A178" s="39"/>
      <c r="B178" s="39"/>
      <c r="C178" s="1"/>
      <c r="D178" s="14"/>
      <c r="E178" s="40"/>
    </row>
    <row r="179" spans="1:5">
      <c r="A179" s="39"/>
      <c r="B179" s="39"/>
      <c r="C179" s="1"/>
      <c r="D179" s="14"/>
      <c r="E179" s="40"/>
    </row>
    <row r="180" spans="1:5">
      <c r="A180" s="39"/>
      <c r="B180" s="39"/>
      <c r="C180" s="1"/>
      <c r="D180" s="14"/>
      <c r="E180" s="40"/>
    </row>
    <row r="181" spans="1:5">
      <c r="A181" s="39"/>
      <c r="B181" s="39"/>
      <c r="C181" s="1"/>
      <c r="D181" s="14"/>
      <c r="E181" s="40"/>
    </row>
    <row r="182" spans="1:5">
      <c r="A182" s="39"/>
      <c r="B182" s="39"/>
      <c r="C182" s="1"/>
      <c r="D182" s="14"/>
      <c r="E182" s="40"/>
    </row>
    <row r="183" spans="1:5">
      <c r="A183" s="39"/>
      <c r="B183" s="39"/>
      <c r="C183" s="1"/>
      <c r="D183" s="14"/>
      <c r="E183" s="40"/>
    </row>
    <row r="184" spans="1:5">
      <c r="A184" s="39"/>
      <c r="B184" s="39"/>
      <c r="C184" s="1"/>
      <c r="D184" s="14"/>
      <c r="E184" s="40"/>
    </row>
    <row r="185" spans="1:5">
      <c r="A185" s="39"/>
      <c r="B185" s="39"/>
      <c r="C185" s="1"/>
      <c r="D185" s="14"/>
      <c r="E185" s="40"/>
    </row>
    <row r="186" spans="1:5">
      <c r="A186" s="39"/>
      <c r="B186" s="39"/>
      <c r="C186" s="1"/>
      <c r="D186" s="14"/>
      <c r="E186" s="40"/>
    </row>
    <row r="187" spans="1:5">
      <c r="A187" s="39"/>
      <c r="B187" s="39"/>
      <c r="C187" s="1"/>
      <c r="D187" s="14"/>
      <c r="E187" s="40"/>
    </row>
    <row r="188" spans="1:5">
      <c r="A188" s="39"/>
      <c r="B188" s="39"/>
      <c r="C188" s="1"/>
      <c r="D188" s="14"/>
      <c r="E188" s="40"/>
    </row>
    <row r="189" spans="1:5">
      <c r="A189" s="39"/>
      <c r="B189" s="39"/>
      <c r="C189" s="1"/>
      <c r="D189" s="14"/>
      <c r="E189" s="40"/>
    </row>
    <row r="190" spans="1:5">
      <c r="A190" s="39"/>
      <c r="B190" s="39"/>
      <c r="C190" s="1"/>
      <c r="D190" s="14"/>
      <c r="E190" s="40"/>
    </row>
    <row r="191" spans="1:5">
      <c r="A191" s="39"/>
      <c r="B191" s="39"/>
      <c r="C191" s="1"/>
      <c r="D191" s="14"/>
      <c r="E191" s="40"/>
    </row>
    <row r="192" spans="1:5">
      <c r="A192" s="39"/>
      <c r="B192" s="39"/>
      <c r="C192" s="1"/>
      <c r="D192" s="14"/>
      <c r="E192" s="40"/>
    </row>
    <row r="193" spans="1:5">
      <c r="A193" s="39"/>
      <c r="B193" s="39"/>
      <c r="C193" s="1"/>
      <c r="D193" s="14"/>
      <c r="E193" s="40"/>
    </row>
    <row r="194" spans="1:5">
      <c r="A194" s="39"/>
      <c r="B194" s="39"/>
      <c r="C194" s="1"/>
      <c r="D194" s="14"/>
      <c r="E194" s="40"/>
    </row>
    <row r="195" spans="1:5">
      <c r="A195" s="39"/>
      <c r="B195" s="39"/>
      <c r="C195" s="1"/>
      <c r="D195" s="14"/>
      <c r="E195" s="40"/>
    </row>
    <row r="196" spans="1:5">
      <c r="A196" s="39"/>
      <c r="B196" s="39"/>
      <c r="C196" s="1"/>
      <c r="D196" s="14"/>
      <c r="E196" s="40"/>
    </row>
    <row r="197" spans="1:5">
      <c r="A197" s="39"/>
      <c r="B197" s="39"/>
      <c r="C197" s="1"/>
      <c r="D197" s="14"/>
      <c r="E197" s="40"/>
    </row>
    <row r="198" spans="1:5">
      <c r="A198" s="39"/>
      <c r="B198" s="39"/>
      <c r="C198" s="1"/>
      <c r="D198" s="14"/>
      <c r="E198" s="40"/>
    </row>
    <row r="199" spans="1:5">
      <c r="A199" s="39"/>
      <c r="B199" s="39"/>
      <c r="C199" s="1"/>
      <c r="D199" s="14"/>
      <c r="E199" s="40"/>
    </row>
    <row r="200" spans="1:5">
      <c r="A200" s="39"/>
      <c r="B200" s="39"/>
      <c r="C200" s="1"/>
      <c r="D200" s="14"/>
      <c r="E200" s="40"/>
    </row>
    <row r="201" spans="1:5">
      <c r="A201" s="39"/>
      <c r="B201" s="39"/>
      <c r="C201" s="1"/>
      <c r="D201" s="14"/>
      <c r="E201" s="40"/>
    </row>
    <row r="202" spans="1:5">
      <c r="A202" s="39"/>
      <c r="B202" s="39"/>
      <c r="C202" s="1"/>
      <c r="D202" s="14"/>
      <c r="E202" s="40"/>
    </row>
    <row r="203" spans="1:5">
      <c r="A203" s="39"/>
      <c r="B203" s="39"/>
      <c r="C203" s="1"/>
      <c r="D203" s="14"/>
      <c r="E203" s="40"/>
    </row>
    <row r="204" spans="1:5">
      <c r="A204" s="39"/>
      <c r="B204" s="39"/>
      <c r="C204" s="1"/>
      <c r="D204" s="14"/>
      <c r="E204" s="40"/>
    </row>
    <row r="205" spans="1:5">
      <c r="A205" s="39"/>
      <c r="B205" s="39"/>
      <c r="C205" s="1"/>
      <c r="D205" s="14"/>
      <c r="E205" s="40"/>
    </row>
    <row r="206" spans="1:5">
      <c r="A206" s="39"/>
      <c r="B206" s="39"/>
      <c r="C206" s="1"/>
      <c r="D206" s="14"/>
      <c r="E206" s="40"/>
    </row>
    <row r="207" spans="1:5">
      <c r="A207" s="39"/>
      <c r="B207" s="39"/>
      <c r="C207" s="1"/>
      <c r="D207" s="14"/>
      <c r="E207" s="40"/>
    </row>
    <row r="208" spans="1:5">
      <c r="A208" s="39"/>
      <c r="B208" s="39"/>
      <c r="C208" s="1"/>
      <c r="D208" s="14"/>
      <c r="E208" s="40"/>
    </row>
    <row r="209" spans="1:5">
      <c r="A209" s="39"/>
      <c r="B209" s="39"/>
      <c r="C209" s="1"/>
      <c r="D209" s="14"/>
      <c r="E209" s="40"/>
    </row>
    <row r="210" spans="1:5">
      <c r="A210" s="39"/>
      <c r="B210" s="39"/>
      <c r="C210" s="1"/>
      <c r="D210" s="14"/>
      <c r="E210" s="40"/>
    </row>
    <row r="211" spans="1:5">
      <c r="A211" s="39"/>
      <c r="B211" s="39"/>
      <c r="C211" s="1"/>
      <c r="D211" s="14"/>
      <c r="E211" s="40"/>
    </row>
    <row r="212" spans="1:5">
      <c r="A212" s="39"/>
      <c r="B212" s="39"/>
      <c r="C212" s="1"/>
      <c r="D212" s="14"/>
      <c r="E212" s="40"/>
    </row>
    <row r="213" spans="1:5">
      <c r="A213" s="39"/>
      <c r="B213" s="39"/>
      <c r="C213" s="1"/>
      <c r="D213" s="14"/>
      <c r="E213" s="40"/>
    </row>
    <row r="214" spans="1:5">
      <c r="A214" s="39"/>
      <c r="B214" s="39"/>
      <c r="C214" s="1"/>
      <c r="D214" s="14"/>
      <c r="E214" s="40"/>
    </row>
    <row r="215" spans="1:5">
      <c r="A215" s="39"/>
      <c r="B215" s="39"/>
      <c r="C215" s="1"/>
      <c r="D215" s="14"/>
      <c r="E215" s="40"/>
    </row>
    <row r="216" spans="1:5">
      <c r="A216" s="39"/>
      <c r="B216" s="39"/>
      <c r="C216" s="1"/>
      <c r="D216" s="14"/>
      <c r="E216" s="40"/>
    </row>
    <row r="217" spans="1:5">
      <c r="A217" s="39"/>
      <c r="B217" s="39"/>
      <c r="C217" s="1"/>
      <c r="D217" s="14"/>
      <c r="E217" s="40"/>
    </row>
    <row r="218" spans="1:5">
      <c r="A218" s="39"/>
      <c r="B218" s="39"/>
      <c r="C218" s="1"/>
      <c r="D218" s="14"/>
      <c r="E218" s="40"/>
    </row>
    <row r="219" spans="1:5">
      <c r="A219" s="39"/>
      <c r="B219" s="39"/>
      <c r="C219" s="1"/>
      <c r="D219" s="14"/>
      <c r="E219" s="40"/>
    </row>
    <row r="220" spans="1:5">
      <c r="A220" s="39"/>
      <c r="B220" s="39"/>
      <c r="C220" s="1"/>
      <c r="D220" s="14"/>
      <c r="E220" s="40"/>
    </row>
    <row r="221" spans="1:5">
      <c r="A221" s="39"/>
      <c r="B221" s="39"/>
      <c r="C221" s="1"/>
      <c r="D221" s="14"/>
      <c r="E221" s="40"/>
    </row>
    <row r="222" spans="1:5">
      <c r="A222" s="39"/>
      <c r="B222" s="39"/>
      <c r="C222" s="1"/>
      <c r="D222" s="14"/>
      <c r="E222" s="40"/>
    </row>
    <row r="223" spans="1:5">
      <c r="A223" s="39"/>
      <c r="B223" s="39"/>
      <c r="C223" s="1"/>
      <c r="D223" s="14"/>
      <c r="E223" s="40"/>
    </row>
    <row r="224" spans="1:5">
      <c r="A224" s="39"/>
      <c r="B224" s="39"/>
      <c r="C224" s="1"/>
      <c r="D224" s="14"/>
      <c r="E224" s="40"/>
    </row>
    <row r="225" spans="1:5">
      <c r="A225" s="39"/>
      <c r="B225" s="39"/>
      <c r="C225" s="1"/>
      <c r="D225" s="14"/>
      <c r="E225" s="40"/>
    </row>
    <row r="226" spans="1:5">
      <c r="A226" s="39"/>
      <c r="B226" s="39"/>
      <c r="C226" s="1"/>
      <c r="D226" s="14"/>
      <c r="E226" s="40"/>
    </row>
    <row r="227" spans="1:5">
      <c r="A227" s="39"/>
      <c r="B227" s="39"/>
      <c r="C227" s="1"/>
      <c r="D227" s="14"/>
      <c r="E227" s="40"/>
    </row>
    <row r="228" spans="1:5">
      <c r="A228" s="39"/>
      <c r="B228" s="39"/>
      <c r="C228" s="1"/>
      <c r="D228" s="14"/>
      <c r="E228" s="40"/>
    </row>
    <row r="229" spans="1:5">
      <c r="A229" s="39"/>
      <c r="B229" s="39"/>
      <c r="C229" s="1"/>
      <c r="D229" s="14"/>
      <c r="E229" s="40"/>
    </row>
    <row r="230" spans="1:5">
      <c r="A230" s="39"/>
      <c r="B230" s="39"/>
      <c r="C230" s="1"/>
      <c r="D230" s="14"/>
      <c r="E230" s="40"/>
    </row>
    <row r="231" spans="1:5">
      <c r="A231" s="39"/>
      <c r="B231" s="39"/>
      <c r="C231" s="1"/>
      <c r="D231" s="14"/>
      <c r="E231" s="40"/>
    </row>
    <row r="232" spans="1:5">
      <c r="A232" s="39"/>
      <c r="B232" s="39"/>
      <c r="C232" s="1"/>
      <c r="D232" s="14"/>
      <c r="E232" s="40"/>
    </row>
    <row r="233" spans="1:5">
      <c r="A233" s="39"/>
      <c r="B233" s="39"/>
      <c r="C233" s="1"/>
      <c r="D233" s="14"/>
      <c r="E233" s="40"/>
    </row>
    <row r="234" spans="1:5">
      <c r="A234" s="39"/>
      <c r="B234" s="39"/>
      <c r="C234" s="1"/>
      <c r="D234" s="14"/>
      <c r="E234" s="40"/>
    </row>
    <row r="235" spans="1:5">
      <c r="A235" s="39"/>
      <c r="B235" s="39"/>
      <c r="C235" s="1"/>
      <c r="D235" s="14"/>
      <c r="E235" s="40"/>
    </row>
    <row r="236" spans="1:5">
      <c r="A236" s="39"/>
      <c r="B236" s="39"/>
      <c r="C236" s="1"/>
      <c r="D236" s="14"/>
      <c r="E236" s="40"/>
    </row>
    <row r="237" spans="1:5">
      <c r="A237" s="39"/>
      <c r="B237" s="39"/>
      <c r="C237" s="1"/>
      <c r="D237" s="14"/>
      <c r="E237" s="40"/>
    </row>
    <row r="238" spans="1:5">
      <c r="A238" s="39"/>
      <c r="B238" s="39"/>
      <c r="C238" s="1"/>
      <c r="D238" s="14"/>
      <c r="E238" s="40"/>
    </row>
    <row r="239" spans="1:5">
      <c r="A239" s="39"/>
      <c r="B239" s="39"/>
      <c r="C239" s="1"/>
      <c r="D239" s="14"/>
      <c r="E239" s="40"/>
    </row>
    <row r="240" spans="1:5">
      <c r="A240" s="39"/>
      <c r="B240" s="39"/>
      <c r="C240" s="1"/>
      <c r="D240" s="14"/>
      <c r="E240" s="40"/>
    </row>
    <row r="241" spans="1:5">
      <c r="A241" s="39"/>
      <c r="B241" s="39"/>
      <c r="C241" s="1"/>
      <c r="D241" s="14"/>
      <c r="E241" s="40"/>
    </row>
    <row r="242" spans="1:5">
      <c r="A242" s="39"/>
      <c r="B242" s="39"/>
      <c r="C242" s="1"/>
      <c r="D242" s="14"/>
      <c r="E242" s="40"/>
    </row>
    <row r="243" spans="1:5">
      <c r="A243" s="39"/>
      <c r="B243" s="39"/>
      <c r="C243" s="1"/>
      <c r="D243" s="14"/>
      <c r="E243" s="40"/>
    </row>
    <row r="244" spans="1:5">
      <c r="A244" s="39"/>
      <c r="B244" s="39"/>
      <c r="C244" s="1"/>
      <c r="D244" s="14"/>
      <c r="E244" s="40"/>
    </row>
    <row r="245" spans="1:5">
      <c r="A245" s="39"/>
      <c r="B245" s="39"/>
      <c r="C245" s="1"/>
      <c r="D245" s="14"/>
      <c r="E245" s="40"/>
    </row>
    <row r="246" spans="1:5">
      <c r="A246" s="39"/>
      <c r="B246" s="39"/>
      <c r="C246" s="1"/>
      <c r="D246" s="14"/>
      <c r="E246" s="40"/>
    </row>
    <row r="247" spans="1:5">
      <c r="A247" s="39"/>
      <c r="B247" s="39"/>
      <c r="C247" s="1"/>
      <c r="D247" s="14"/>
      <c r="E247" s="40"/>
    </row>
    <row r="248" spans="1:5">
      <c r="A248" s="39"/>
      <c r="B248" s="39"/>
      <c r="C248" s="1"/>
      <c r="D248" s="14"/>
      <c r="E248" s="40"/>
    </row>
    <row r="249" spans="1:5">
      <c r="A249" s="39"/>
      <c r="B249" s="39"/>
      <c r="C249" s="1"/>
      <c r="D249" s="14"/>
      <c r="E249" s="40"/>
    </row>
    <row r="250" spans="1:5">
      <c r="A250" s="39"/>
      <c r="B250" s="39"/>
      <c r="C250" s="1"/>
      <c r="D250" s="14"/>
      <c r="E250" s="40"/>
    </row>
    <row r="251" spans="1:5">
      <c r="A251" s="39"/>
      <c r="B251" s="39"/>
      <c r="C251" s="1"/>
      <c r="D251" s="14"/>
      <c r="E251" s="40"/>
    </row>
    <row r="252" spans="1:5">
      <c r="A252" s="39"/>
      <c r="B252" s="39"/>
      <c r="C252" s="1"/>
      <c r="D252" s="14"/>
      <c r="E252" s="40"/>
    </row>
    <row r="253" spans="1:5">
      <c r="A253" s="39"/>
      <c r="B253" s="39"/>
      <c r="C253" s="1"/>
      <c r="D253" s="14"/>
      <c r="E253" s="40"/>
    </row>
    <row r="254" spans="1:5">
      <c r="A254" s="39"/>
      <c r="B254" s="39"/>
      <c r="C254" s="1"/>
      <c r="D254" s="14"/>
      <c r="E254" s="40"/>
    </row>
    <row r="255" spans="1:5">
      <c r="A255" s="39"/>
      <c r="B255" s="39"/>
      <c r="C255" s="1"/>
      <c r="D255" s="14"/>
      <c r="E255" s="40"/>
    </row>
    <row r="256" spans="1:5">
      <c r="A256" s="39"/>
      <c r="B256" s="39"/>
      <c r="C256" s="1"/>
      <c r="D256" s="14"/>
      <c r="E256" s="40"/>
    </row>
    <row r="257" spans="1:5">
      <c r="A257" s="39"/>
      <c r="B257" s="39"/>
      <c r="C257" s="1"/>
      <c r="D257" s="14"/>
      <c r="E257" s="40"/>
    </row>
    <row r="258" spans="1:5">
      <c r="A258" s="39"/>
      <c r="B258" s="39"/>
      <c r="C258" s="1"/>
      <c r="D258" s="14"/>
      <c r="E258" s="40"/>
    </row>
    <row r="259" spans="1:5">
      <c r="A259" s="39"/>
      <c r="B259" s="39"/>
      <c r="C259" s="1"/>
      <c r="D259" s="14"/>
      <c r="E259" s="40"/>
    </row>
    <row r="260" spans="1:5">
      <c r="A260" s="39"/>
      <c r="B260" s="39"/>
      <c r="C260" s="1"/>
      <c r="D260" s="14"/>
      <c r="E260" s="40"/>
    </row>
    <row r="261" spans="1:5">
      <c r="A261" s="39"/>
      <c r="B261" s="39"/>
      <c r="C261" s="1"/>
      <c r="D261" s="14"/>
      <c r="E261" s="40"/>
    </row>
    <row r="262" spans="1:5">
      <c r="A262" s="39"/>
      <c r="B262" s="39"/>
      <c r="C262" s="1"/>
      <c r="D262" s="14"/>
      <c r="E262" s="40"/>
    </row>
    <row r="263" spans="1:5">
      <c r="A263" s="39"/>
      <c r="B263" s="39"/>
      <c r="C263" s="1"/>
      <c r="D263" s="14"/>
      <c r="E263" s="40"/>
    </row>
    <row r="264" spans="1:5">
      <c r="A264" s="39"/>
      <c r="B264" s="39"/>
      <c r="C264" s="1"/>
      <c r="D264" s="14"/>
      <c r="E264" s="40"/>
    </row>
    <row r="265" spans="1:5">
      <c r="A265" s="39"/>
      <c r="B265" s="39"/>
      <c r="C265" s="1"/>
      <c r="D265" s="14"/>
      <c r="E265" s="40"/>
    </row>
    <row r="266" spans="1:5">
      <c r="A266" s="39"/>
      <c r="B266" s="39"/>
      <c r="C266" s="1"/>
      <c r="D266" s="14"/>
      <c r="E266" s="40"/>
    </row>
    <row r="267" spans="1:5">
      <c r="A267" s="39"/>
      <c r="B267" s="39"/>
      <c r="C267" s="1"/>
      <c r="D267" s="14"/>
      <c r="E267" s="40"/>
    </row>
    <row r="268" spans="1:5">
      <c r="A268" s="39"/>
      <c r="B268" s="39"/>
      <c r="C268" s="1"/>
      <c r="D268" s="14"/>
      <c r="E268" s="40"/>
    </row>
    <row r="269" spans="1:5">
      <c r="A269" s="39"/>
      <c r="B269" s="39"/>
      <c r="C269" s="1"/>
      <c r="D269" s="14"/>
      <c r="E269" s="40"/>
    </row>
    <row r="270" spans="1:5">
      <c r="A270" s="39"/>
      <c r="B270" s="39"/>
      <c r="C270" s="1"/>
      <c r="D270" s="14"/>
      <c r="E270" s="40"/>
    </row>
    <row r="271" spans="1:5">
      <c r="A271" s="39"/>
      <c r="B271" s="39"/>
      <c r="C271" s="1"/>
      <c r="D271" s="14"/>
      <c r="E271" s="40"/>
    </row>
    <row r="272" spans="1:5">
      <c r="A272" s="39"/>
      <c r="B272" s="39"/>
      <c r="C272" s="1"/>
      <c r="D272" s="14"/>
      <c r="E272" s="40"/>
    </row>
    <row r="273" spans="1:5">
      <c r="A273" s="39"/>
      <c r="B273" s="39"/>
      <c r="C273" s="1"/>
      <c r="D273" s="14"/>
      <c r="E273" s="40"/>
    </row>
    <row r="274" spans="1:5">
      <c r="A274" s="39"/>
      <c r="B274" s="39"/>
      <c r="C274" s="1"/>
      <c r="D274" s="14"/>
      <c r="E274" s="40"/>
    </row>
    <row r="275" spans="1:5">
      <c r="A275" s="39"/>
      <c r="B275" s="39"/>
      <c r="C275" s="1"/>
      <c r="D275" s="14"/>
      <c r="E275" s="40"/>
    </row>
    <row r="276" spans="1:5">
      <c r="A276" s="39"/>
      <c r="B276" s="39"/>
      <c r="C276" s="1"/>
      <c r="D276" s="14"/>
      <c r="E276" s="40"/>
    </row>
    <row r="277" spans="1:5">
      <c r="A277" s="39"/>
      <c r="B277" s="39"/>
      <c r="C277" s="1"/>
      <c r="D277" s="14"/>
      <c r="E277" s="40"/>
    </row>
    <row r="278" spans="1:5">
      <c r="A278" s="39"/>
      <c r="B278" s="39"/>
      <c r="C278" s="1"/>
      <c r="D278" s="14"/>
      <c r="E278" s="40"/>
    </row>
    <row r="279" spans="1:5">
      <c r="A279" s="39"/>
      <c r="B279" s="39"/>
      <c r="C279" s="1"/>
      <c r="D279" s="14"/>
      <c r="E279" s="40"/>
    </row>
    <row r="280" spans="1:5">
      <c r="A280" s="39"/>
      <c r="B280" s="39"/>
      <c r="C280" s="1"/>
      <c r="D280" s="14"/>
      <c r="E280" s="40"/>
    </row>
    <row r="281" spans="1:5">
      <c r="A281" s="39"/>
      <c r="B281" s="39"/>
      <c r="C281" s="1"/>
      <c r="D281" s="14"/>
      <c r="E281" s="40"/>
    </row>
    <row r="282" spans="1:5">
      <c r="A282" s="39"/>
      <c r="B282" s="39"/>
      <c r="C282" s="1"/>
      <c r="D282" s="14"/>
      <c r="E282" s="40"/>
    </row>
    <row r="283" spans="1:5">
      <c r="A283" s="39"/>
      <c r="B283" s="39"/>
      <c r="C283" s="1"/>
      <c r="D283" s="14"/>
      <c r="E283" s="40"/>
    </row>
    <row r="284" spans="1:5">
      <c r="A284" s="39"/>
      <c r="B284" s="39"/>
      <c r="C284" s="1"/>
      <c r="D284" s="14"/>
      <c r="E284" s="40"/>
    </row>
    <row r="285" spans="1:5">
      <c r="A285" s="39"/>
      <c r="B285" s="39"/>
      <c r="C285" s="1"/>
      <c r="D285" s="14"/>
      <c r="E285" s="40"/>
    </row>
    <row r="286" spans="1:5">
      <c r="A286" s="39"/>
      <c r="B286" s="39"/>
      <c r="C286" s="1"/>
      <c r="D286" s="14"/>
      <c r="E286" s="40"/>
    </row>
    <row r="287" spans="1:5">
      <c r="A287" s="39"/>
      <c r="B287" s="39"/>
      <c r="C287" s="1"/>
      <c r="D287" s="14"/>
      <c r="E287" s="40"/>
    </row>
    <row r="288" spans="1:5">
      <c r="A288" s="39"/>
      <c r="B288" s="39"/>
      <c r="C288" s="1"/>
      <c r="D288" s="14"/>
      <c r="E288" s="40"/>
    </row>
    <row r="289" spans="1:5">
      <c r="A289" s="39"/>
      <c r="B289" s="39"/>
      <c r="C289" s="1"/>
      <c r="D289" s="14"/>
      <c r="E289" s="40"/>
    </row>
    <row r="290" spans="1:5">
      <c r="A290" s="39"/>
      <c r="B290" s="39"/>
      <c r="C290" s="1"/>
      <c r="D290" s="14"/>
      <c r="E290" s="40"/>
    </row>
    <row r="291" spans="1:5">
      <c r="A291" s="39"/>
      <c r="B291" s="39"/>
      <c r="C291" s="1"/>
      <c r="D291" s="14"/>
      <c r="E291" s="40"/>
    </row>
    <row r="292" spans="1:5">
      <c r="A292" s="39"/>
      <c r="B292" s="39"/>
      <c r="C292" s="1"/>
      <c r="D292" s="14"/>
      <c r="E292" s="40"/>
    </row>
    <row r="293" spans="1:5">
      <c r="A293" s="39"/>
      <c r="B293" s="39"/>
      <c r="C293" s="1"/>
      <c r="D293" s="14"/>
      <c r="E293" s="40"/>
    </row>
    <row r="294" spans="1:5">
      <c r="A294" s="39"/>
      <c r="B294" s="39"/>
      <c r="C294" s="1"/>
      <c r="D294" s="14"/>
      <c r="E294" s="40"/>
    </row>
    <row r="295" spans="1:5">
      <c r="A295" s="39"/>
      <c r="B295" s="39"/>
      <c r="C295" s="1"/>
      <c r="D295" s="14"/>
      <c r="E295" s="40"/>
    </row>
    <row r="296" spans="1:5">
      <c r="A296" s="39"/>
      <c r="B296" s="39"/>
      <c r="C296" s="1"/>
      <c r="D296" s="14"/>
      <c r="E296" s="40"/>
    </row>
    <row r="297" spans="1:5">
      <c r="A297" s="39"/>
      <c r="B297" s="39"/>
      <c r="C297" s="1"/>
      <c r="D297" s="14"/>
      <c r="E297" s="40"/>
    </row>
    <row r="298" spans="1:5">
      <c r="A298" s="39"/>
      <c r="B298" s="39"/>
      <c r="C298" s="1"/>
      <c r="D298" s="14"/>
      <c r="E298" s="40"/>
    </row>
    <row r="299" spans="1:5">
      <c r="A299" s="39"/>
      <c r="B299" s="39"/>
      <c r="C299" s="1"/>
      <c r="D299" s="14"/>
      <c r="E299" s="40"/>
    </row>
    <row r="300" spans="1:5">
      <c r="A300" s="39"/>
      <c r="B300" s="39"/>
      <c r="C300" s="1"/>
      <c r="D300" s="14"/>
      <c r="E300" s="40"/>
    </row>
    <row r="301" spans="1:5">
      <c r="A301" s="39"/>
      <c r="B301" s="39"/>
      <c r="C301" s="1"/>
      <c r="D301" s="14"/>
      <c r="E301" s="40"/>
    </row>
    <row r="302" spans="1:5">
      <c r="A302" s="39"/>
      <c r="B302" s="39"/>
      <c r="C302" s="1"/>
      <c r="D302" s="14"/>
      <c r="E302" s="40"/>
    </row>
    <row r="303" spans="1:5">
      <c r="A303" s="39"/>
      <c r="B303" s="39"/>
      <c r="C303" s="1"/>
      <c r="D303" s="14"/>
      <c r="E303" s="40"/>
    </row>
    <row r="304" spans="1:5">
      <c r="A304" s="39"/>
      <c r="B304" s="39"/>
      <c r="C304" s="1"/>
      <c r="D304" s="14"/>
      <c r="E304" s="40"/>
    </row>
    <row r="305" spans="1:5">
      <c r="A305" s="39"/>
      <c r="B305" s="39"/>
      <c r="C305" s="1"/>
      <c r="D305" s="14"/>
      <c r="E305" s="40"/>
    </row>
    <row r="306" spans="1:5">
      <c r="A306" s="39"/>
      <c r="B306" s="39"/>
      <c r="C306" s="1"/>
      <c r="D306" s="14"/>
      <c r="E306" s="40"/>
    </row>
    <row r="307" spans="1:5">
      <c r="A307" s="39"/>
      <c r="B307" s="39"/>
      <c r="C307" s="1"/>
      <c r="D307" s="14"/>
      <c r="E307" s="40"/>
    </row>
    <row r="308" spans="1:5">
      <c r="A308" s="39"/>
      <c r="B308" s="39"/>
      <c r="C308" s="1"/>
      <c r="D308" s="14"/>
      <c r="E308" s="40"/>
    </row>
    <row r="309" spans="1:5">
      <c r="A309" s="39"/>
      <c r="B309" s="39"/>
      <c r="C309" s="1"/>
      <c r="D309" s="14"/>
      <c r="E309" s="40"/>
    </row>
    <row r="310" spans="1:5">
      <c r="A310" s="39"/>
      <c r="B310" s="39"/>
      <c r="C310" s="1"/>
      <c r="D310" s="14"/>
      <c r="E310" s="40"/>
    </row>
    <row r="311" spans="1:5">
      <c r="A311" s="39"/>
      <c r="B311" s="39"/>
      <c r="C311" s="1"/>
      <c r="D311" s="14"/>
      <c r="E311" s="40"/>
    </row>
    <row r="312" spans="1:5">
      <c r="A312" s="39"/>
      <c r="B312" s="39"/>
      <c r="C312" s="1"/>
      <c r="D312" s="14"/>
      <c r="E312" s="40"/>
    </row>
    <row r="313" spans="1:5">
      <c r="A313" s="39"/>
      <c r="B313" s="39"/>
      <c r="C313" s="1"/>
      <c r="D313" s="14"/>
      <c r="E313" s="40"/>
    </row>
    <row r="314" spans="1:5">
      <c r="A314" s="39"/>
      <c r="B314" s="39"/>
      <c r="C314" s="1"/>
      <c r="D314" s="14"/>
      <c r="E314" s="40"/>
    </row>
    <row r="315" spans="1:5">
      <c r="A315" s="39"/>
      <c r="B315" s="39"/>
      <c r="C315" s="1"/>
      <c r="D315" s="14"/>
      <c r="E315" s="40"/>
    </row>
    <row r="316" spans="1:5">
      <c r="A316" s="39"/>
      <c r="B316" s="39"/>
      <c r="C316" s="1"/>
      <c r="D316" s="14"/>
      <c r="E316" s="40"/>
    </row>
    <row r="317" spans="1:5">
      <c r="A317" s="39"/>
      <c r="B317" s="39"/>
      <c r="C317" s="1"/>
      <c r="D317" s="14"/>
      <c r="E317" s="40"/>
    </row>
    <row r="318" spans="1:5">
      <c r="A318" s="39"/>
      <c r="B318" s="39"/>
      <c r="C318" s="1"/>
      <c r="D318" s="14"/>
      <c r="E318" s="40"/>
    </row>
    <row r="319" spans="1:5">
      <c r="A319" s="39"/>
      <c r="B319" s="39"/>
      <c r="C319" s="1"/>
      <c r="D319" s="14"/>
      <c r="E319" s="40"/>
    </row>
    <row r="320" spans="1:5">
      <c r="A320" s="39"/>
      <c r="B320" s="39"/>
      <c r="C320" s="1"/>
      <c r="D320" s="14"/>
      <c r="E320" s="40"/>
    </row>
    <row r="321" spans="1:5">
      <c r="A321" s="39"/>
      <c r="B321" s="39"/>
      <c r="C321" s="1"/>
      <c r="D321" s="14"/>
      <c r="E321" s="40"/>
    </row>
    <row r="322" spans="1:5">
      <c r="A322" s="39"/>
      <c r="B322" s="39"/>
      <c r="C322" s="1"/>
      <c r="D322" s="14"/>
      <c r="E322" s="40"/>
    </row>
    <row r="323" spans="1:5">
      <c r="A323" s="39"/>
      <c r="B323" s="39"/>
      <c r="C323" s="1"/>
      <c r="D323" s="14"/>
      <c r="E323" s="40"/>
    </row>
    <row r="324" spans="1:5">
      <c r="A324" s="39"/>
      <c r="B324" s="39"/>
      <c r="C324" s="1"/>
      <c r="D324" s="14"/>
      <c r="E324" s="40"/>
    </row>
    <row r="325" spans="1:5">
      <c r="A325" s="39"/>
      <c r="B325" s="39"/>
      <c r="C325" s="1"/>
      <c r="D325" s="14"/>
      <c r="E325" s="40"/>
    </row>
    <row r="326" spans="1:5">
      <c r="A326" s="39"/>
      <c r="B326" s="39"/>
      <c r="C326" s="1"/>
      <c r="D326" s="14"/>
      <c r="E326" s="40"/>
    </row>
    <row r="327" spans="1:5">
      <c r="A327" s="39"/>
      <c r="B327" s="39"/>
      <c r="C327" s="1"/>
      <c r="D327" s="14"/>
      <c r="E327" s="40"/>
    </row>
    <row r="328" spans="1:5">
      <c r="A328" s="39"/>
      <c r="B328" s="39"/>
      <c r="C328" s="1"/>
      <c r="D328" s="14"/>
      <c r="E328" s="40"/>
    </row>
    <row r="329" spans="1:5">
      <c r="A329" s="39"/>
      <c r="B329" s="39"/>
      <c r="C329" s="1"/>
      <c r="D329" s="14"/>
      <c r="E329" s="40"/>
    </row>
    <row r="330" spans="1:5">
      <c r="A330" s="39"/>
      <c r="B330" s="39"/>
      <c r="C330" s="1"/>
      <c r="D330" s="14"/>
      <c r="E330" s="40"/>
    </row>
    <row r="331" spans="1:5">
      <c r="A331" s="39"/>
      <c r="B331" s="39"/>
      <c r="C331" s="1"/>
      <c r="D331" s="14"/>
      <c r="E331" s="40"/>
    </row>
    <row r="332" spans="1:5">
      <c r="A332" s="39"/>
      <c r="B332" s="39"/>
      <c r="C332" s="1"/>
      <c r="D332" s="14"/>
      <c r="E332" s="40"/>
    </row>
    <row r="333" spans="1:5">
      <c r="A333" s="39"/>
      <c r="B333" s="39"/>
      <c r="C333" s="1"/>
      <c r="D333" s="14"/>
      <c r="E333" s="40"/>
    </row>
    <row r="334" spans="1:5">
      <c r="A334" s="39"/>
      <c r="B334" s="39"/>
      <c r="C334" s="1"/>
      <c r="D334" s="14"/>
      <c r="E334" s="40"/>
    </row>
    <row r="335" spans="1:5">
      <c r="A335" s="39"/>
      <c r="B335" s="39"/>
      <c r="C335" s="1"/>
      <c r="D335" s="14"/>
      <c r="E335" s="40"/>
    </row>
    <row r="336" spans="1:5">
      <c r="A336" s="39"/>
      <c r="B336" s="39"/>
      <c r="C336" s="1"/>
      <c r="D336" s="14"/>
      <c r="E336" s="40"/>
    </row>
    <row r="337" spans="1:5">
      <c r="A337" s="39"/>
      <c r="B337" s="39"/>
      <c r="C337" s="1"/>
      <c r="D337" s="14"/>
      <c r="E337" s="40"/>
    </row>
    <row r="338" spans="1:5">
      <c r="A338" s="39"/>
      <c r="B338" s="39"/>
      <c r="C338" s="1"/>
      <c r="D338" s="14"/>
      <c r="E338" s="40"/>
    </row>
    <row r="339" spans="1:5">
      <c r="A339" s="39"/>
      <c r="B339" s="39"/>
      <c r="C339" s="1"/>
      <c r="D339" s="14"/>
      <c r="E339" s="40"/>
    </row>
    <row r="340" spans="1:5">
      <c r="A340" s="39"/>
      <c r="B340" s="39"/>
      <c r="C340" s="1"/>
      <c r="D340" s="14"/>
      <c r="E340" s="40"/>
    </row>
    <row r="341" spans="1:5">
      <c r="A341" s="39"/>
      <c r="B341" s="39"/>
      <c r="C341" s="1"/>
      <c r="D341" s="14"/>
      <c r="E341" s="40"/>
    </row>
    <row r="342" spans="1:5">
      <c r="A342" s="39"/>
      <c r="B342" s="39"/>
      <c r="C342" s="1"/>
      <c r="D342" s="14"/>
      <c r="E342" s="40"/>
    </row>
    <row r="343" spans="1:5">
      <c r="A343" s="39"/>
      <c r="B343" s="39"/>
      <c r="C343" s="1"/>
      <c r="D343" s="14"/>
      <c r="E343" s="40"/>
    </row>
    <row r="344" spans="1:5">
      <c r="A344" s="39"/>
      <c r="B344" s="39"/>
      <c r="C344" s="1"/>
      <c r="D344" s="14"/>
      <c r="E344" s="40"/>
    </row>
    <row r="345" spans="1:5">
      <c r="A345" s="39"/>
      <c r="B345" s="39"/>
      <c r="C345" s="1"/>
      <c r="D345" s="14"/>
      <c r="E345" s="40"/>
    </row>
    <row r="346" spans="1:5">
      <c r="A346" s="39"/>
      <c r="B346" s="39"/>
      <c r="C346" s="1"/>
      <c r="D346" s="14"/>
      <c r="E346" s="40"/>
    </row>
    <row r="347" spans="1:5">
      <c r="A347" s="39"/>
      <c r="B347" s="39"/>
      <c r="C347" s="1"/>
      <c r="D347" s="14"/>
      <c r="E347" s="40"/>
    </row>
    <row r="348" spans="1:5">
      <c r="A348" s="39"/>
      <c r="B348" s="39"/>
      <c r="C348" s="1"/>
      <c r="D348" s="14"/>
      <c r="E348" s="40"/>
    </row>
    <row r="349" spans="1:5">
      <c r="A349" s="39"/>
      <c r="B349" s="39"/>
      <c r="C349" s="1"/>
      <c r="D349" s="14"/>
      <c r="E349" s="40"/>
    </row>
    <row r="350" spans="1:5">
      <c r="A350" s="39"/>
      <c r="B350" s="39"/>
      <c r="C350" s="1"/>
      <c r="D350" s="14"/>
      <c r="E350" s="40"/>
    </row>
    <row r="351" spans="1:5">
      <c r="A351" s="39"/>
      <c r="B351" s="39"/>
      <c r="C351" s="1"/>
      <c r="D351" s="14"/>
      <c r="E351" s="40"/>
    </row>
    <row r="352" spans="1:5">
      <c r="A352" s="39"/>
      <c r="B352" s="39"/>
      <c r="C352" s="1"/>
      <c r="D352" s="14"/>
      <c r="E352" s="40"/>
    </row>
    <row r="353" spans="1:5">
      <c r="A353" s="39"/>
      <c r="B353" s="39"/>
      <c r="C353" s="1"/>
      <c r="D353" s="14"/>
      <c r="E353" s="40"/>
    </row>
    <row r="354" spans="1:5">
      <c r="A354" s="39"/>
      <c r="B354" s="39"/>
      <c r="C354" s="1"/>
      <c r="D354" s="14"/>
      <c r="E354" s="40"/>
    </row>
    <row r="355" spans="1:5">
      <c r="A355" s="39"/>
      <c r="B355" s="39"/>
      <c r="C355" s="1"/>
      <c r="D355" s="14"/>
      <c r="E355" s="40"/>
    </row>
    <row r="356" spans="1:5">
      <c r="A356" s="39"/>
      <c r="B356" s="39"/>
      <c r="C356" s="1"/>
      <c r="D356" s="14"/>
      <c r="E356" s="40"/>
    </row>
    <row r="357" spans="1:5">
      <c r="A357" s="39"/>
      <c r="B357" s="39"/>
      <c r="C357" s="1"/>
      <c r="D357" s="14"/>
      <c r="E357" s="40"/>
    </row>
    <row r="358" spans="1:5">
      <c r="A358" s="39"/>
      <c r="B358" s="39"/>
      <c r="C358" s="1"/>
      <c r="D358" s="14"/>
      <c r="E358" s="40"/>
    </row>
    <row r="359" spans="1:5">
      <c r="A359" s="39"/>
      <c r="B359" s="39"/>
      <c r="C359" s="1"/>
      <c r="D359" s="14"/>
      <c r="E359" s="40"/>
    </row>
    <row r="360" spans="1:5">
      <c r="A360" s="39"/>
      <c r="B360" s="39"/>
      <c r="C360" s="1"/>
      <c r="D360" s="14"/>
      <c r="E360" s="40"/>
    </row>
    <row r="361" spans="1:5">
      <c r="A361" s="39"/>
      <c r="B361" s="39"/>
      <c r="C361" s="1"/>
      <c r="D361" s="14"/>
      <c r="E361" s="40"/>
    </row>
    <row r="362" spans="1:5">
      <c r="A362" s="39"/>
      <c r="B362" s="39"/>
      <c r="C362" s="1"/>
      <c r="D362" s="14"/>
      <c r="E362" s="40"/>
    </row>
    <row r="363" spans="1:5">
      <c r="A363" s="39"/>
      <c r="B363" s="39"/>
      <c r="C363" s="1"/>
      <c r="D363" s="14"/>
      <c r="E363" s="40"/>
    </row>
    <row r="364" spans="1:5">
      <c r="A364" s="39"/>
      <c r="B364" s="39"/>
      <c r="C364" s="1"/>
      <c r="D364" s="14"/>
      <c r="E364" s="40"/>
    </row>
    <row r="365" spans="1:5">
      <c r="A365" s="39"/>
      <c r="B365" s="39"/>
      <c r="C365" s="1"/>
      <c r="D365" s="14"/>
      <c r="E365" s="40"/>
    </row>
    <row r="366" spans="1:5">
      <c r="A366" s="39"/>
      <c r="B366" s="39"/>
      <c r="C366" s="1"/>
      <c r="D366" s="14"/>
      <c r="E366" s="40"/>
    </row>
    <row r="367" spans="1:5">
      <c r="A367" s="39"/>
      <c r="B367" s="39"/>
      <c r="C367" s="1"/>
      <c r="D367" s="14"/>
      <c r="E367" s="40"/>
    </row>
    <row r="368" spans="1:5">
      <c r="A368" s="39"/>
      <c r="B368" s="39"/>
      <c r="C368" s="1"/>
      <c r="D368" s="14"/>
      <c r="E368" s="40"/>
    </row>
    <row r="369" spans="1:5">
      <c r="A369" s="39"/>
      <c r="B369" s="39"/>
      <c r="C369" s="1"/>
      <c r="D369" s="14"/>
      <c r="E369" s="40"/>
    </row>
    <row r="370" spans="1:5">
      <c r="A370" s="39"/>
      <c r="B370" s="39"/>
      <c r="C370" s="1"/>
      <c r="D370" s="14"/>
      <c r="E370" s="40"/>
    </row>
    <row r="371" spans="1:5">
      <c r="A371" s="39"/>
      <c r="B371" s="39"/>
      <c r="C371" s="1"/>
      <c r="D371" s="14"/>
      <c r="E371" s="40"/>
    </row>
    <row r="372" spans="1:5">
      <c r="A372" s="39"/>
      <c r="B372" s="39"/>
      <c r="C372" s="1"/>
      <c r="D372" s="14"/>
      <c r="E372" s="40"/>
    </row>
    <row r="373" spans="1:5">
      <c r="A373" s="39"/>
      <c r="B373" s="39"/>
      <c r="C373" s="1"/>
      <c r="D373" s="14"/>
      <c r="E373" s="40"/>
    </row>
    <row r="374" spans="1:5">
      <c r="A374" s="39"/>
      <c r="B374" s="39"/>
      <c r="C374" s="1"/>
      <c r="D374" s="14"/>
      <c r="E374" s="40"/>
    </row>
    <row r="375" spans="1:5">
      <c r="A375" s="39"/>
      <c r="B375" s="39"/>
      <c r="C375" s="1"/>
      <c r="D375" s="14"/>
      <c r="E375" s="40"/>
    </row>
    <row r="376" spans="1:5">
      <c r="A376" s="39"/>
      <c r="B376" s="39"/>
      <c r="C376" s="1"/>
      <c r="D376" s="14"/>
      <c r="E376" s="40"/>
    </row>
    <row r="377" spans="1:5">
      <c r="A377" s="39"/>
      <c r="B377" s="39"/>
      <c r="C377" s="1"/>
      <c r="D377" s="14"/>
      <c r="E377" s="40"/>
    </row>
    <row r="378" spans="1:5">
      <c r="A378" s="39"/>
      <c r="B378" s="39"/>
      <c r="C378" s="1"/>
      <c r="D378" s="14"/>
      <c r="E378" s="40"/>
    </row>
    <row r="379" spans="1:5">
      <c r="A379" s="39"/>
      <c r="B379" s="39"/>
      <c r="C379" s="1"/>
      <c r="D379" s="14"/>
      <c r="E379" s="40"/>
    </row>
    <row r="380" spans="1:5">
      <c r="A380" s="39"/>
      <c r="B380" s="39"/>
      <c r="C380" s="1"/>
      <c r="D380" s="14"/>
      <c r="E380" s="40"/>
    </row>
    <row r="381" spans="1:5">
      <c r="A381" s="39"/>
      <c r="B381" s="39"/>
      <c r="C381" s="1"/>
      <c r="D381" s="14"/>
      <c r="E381" s="40"/>
    </row>
    <row r="382" spans="1:5">
      <c r="A382" s="39"/>
      <c r="B382" s="39"/>
      <c r="C382" s="1"/>
      <c r="D382" s="14"/>
      <c r="E382" s="40"/>
    </row>
    <row r="383" spans="1:5">
      <c r="A383" s="39"/>
      <c r="B383" s="39"/>
      <c r="C383" s="1"/>
      <c r="D383" s="14"/>
      <c r="E383" s="40"/>
    </row>
    <row r="384" spans="1:5">
      <c r="A384" s="39"/>
      <c r="B384" s="39"/>
      <c r="C384" s="1"/>
      <c r="D384" s="14"/>
      <c r="E384" s="40"/>
    </row>
    <row r="385" spans="1:5">
      <c r="A385" s="39"/>
      <c r="B385" s="39"/>
      <c r="C385" s="1"/>
      <c r="D385" s="14"/>
      <c r="E385" s="40"/>
    </row>
    <row r="386" spans="1:5">
      <c r="A386" s="39"/>
      <c r="B386" s="39"/>
      <c r="C386" s="1"/>
      <c r="D386" s="14"/>
      <c r="E386" s="40"/>
    </row>
    <row r="387" spans="1:5">
      <c r="A387" s="39"/>
      <c r="B387" s="39"/>
      <c r="C387" s="1"/>
      <c r="D387" s="14"/>
      <c r="E387" s="40"/>
    </row>
    <row r="388" spans="1:5">
      <c r="A388" s="39"/>
      <c r="B388" s="39"/>
      <c r="C388" s="1"/>
      <c r="D388" s="14"/>
      <c r="E388" s="40"/>
    </row>
    <row r="389" spans="1:5">
      <c r="A389" s="39"/>
      <c r="B389" s="39"/>
      <c r="C389" s="1"/>
      <c r="D389" s="14"/>
      <c r="E389" s="40"/>
    </row>
    <row r="390" spans="1:5">
      <c r="A390" s="39"/>
      <c r="B390" s="39"/>
      <c r="C390" s="1"/>
      <c r="D390" s="14"/>
      <c r="E390" s="40"/>
    </row>
    <row r="391" spans="1:5">
      <c r="A391" s="39"/>
      <c r="B391" s="39"/>
      <c r="C391" s="1"/>
      <c r="D391" s="14"/>
      <c r="E391" s="40"/>
    </row>
    <row r="392" spans="1:5">
      <c r="A392" s="39"/>
      <c r="B392" s="39"/>
      <c r="C392" s="1"/>
      <c r="D392" s="14"/>
      <c r="E392" s="40"/>
    </row>
    <row r="393" spans="1:5">
      <c r="A393" s="39"/>
      <c r="B393" s="39"/>
      <c r="C393" s="1"/>
      <c r="D393" s="14"/>
      <c r="E393" s="40"/>
    </row>
    <row r="394" spans="1:5">
      <c r="A394" s="39"/>
      <c r="B394" s="39"/>
      <c r="C394" s="1"/>
      <c r="D394" s="14"/>
      <c r="E394" s="40"/>
    </row>
    <row r="395" spans="1:5">
      <c r="A395" s="39"/>
      <c r="B395" s="39"/>
      <c r="C395" s="1"/>
      <c r="D395" s="14"/>
      <c r="E395" s="40"/>
    </row>
    <row r="396" spans="1:5">
      <c r="A396" s="39"/>
      <c r="B396" s="39"/>
      <c r="C396" s="1"/>
      <c r="D396" s="14"/>
      <c r="E396" s="40"/>
    </row>
    <row r="397" spans="1:5">
      <c r="A397" s="39"/>
      <c r="B397" s="39"/>
      <c r="C397" s="1"/>
      <c r="D397" s="14"/>
      <c r="E397" s="40"/>
    </row>
    <row r="398" spans="1:5">
      <c r="A398" s="39"/>
      <c r="B398" s="39"/>
      <c r="C398" s="1"/>
      <c r="D398" s="14"/>
      <c r="E398" s="40"/>
    </row>
    <row r="399" spans="1:5">
      <c r="A399" s="39"/>
      <c r="B399" s="39"/>
      <c r="C399" s="1"/>
      <c r="D399" s="14"/>
      <c r="E399" s="40"/>
    </row>
    <row r="400" spans="1:5">
      <c r="A400" s="39"/>
      <c r="B400" s="39"/>
      <c r="C400" s="1"/>
      <c r="D400" s="14"/>
      <c r="E400" s="40"/>
    </row>
    <row r="401" spans="1:5">
      <c r="A401" s="39"/>
      <c r="B401" s="39"/>
      <c r="C401" s="1"/>
      <c r="D401" s="14"/>
      <c r="E401" s="40"/>
    </row>
    <row r="402" spans="1:5">
      <c r="A402" s="39"/>
      <c r="B402" s="39"/>
      <c r="C402" s="1"/>
      <c r="D402" s="14"/>
      <c r="E402" s="40"/>
    </row>
    <row r="403" spans="1:5">
      <c r="A403" s="39"/>
      <c r="B403" s="39"/>
      <c r="C403" s="1"/>
      <c r="D403" s="14"/>
      <c r="E403" s="40"/>
    </row>
    <row r="404" spans="1:5">
      <c r="A404" s="39"/>
      <c r="B404" s="39"/>
      <c r="C404" s="1"/>
      <c r="D404" s="14"/>
      <c r="E404" s="40"/>
    </row>
    <row r="405" spans="1:5">
      <c r="A405" s="39"/>
      <c r="B405" s="39"/>
      <c r="C405" s="1"/>
      <c r="D405" s="14"/>
      <c r="E405" s="40"/>
    </row>
    <row r="406" spans="1:5">
      <c r="A406" s="39"/>
      <c r="B406" s="39"/>
      <c r="C406" s="1"/>
      <c r="D406" s="14"/>
      <c r="E406" s="40"/>
    </row>
    <row r="407" spans="1:5">
      <c r="A407" s="39"/>
      <c r="B407" s="39"/>
      <c r="C407" s="1"/>
      <c r="D407" s="14"/>
      <c r="E407" s="40"/>
    </row>
    <row r="408" spans="1:5">
      <c r="A408" s="39"/>
      <c r="B408" s="39"/>
      <c r="C408" s="1"/>
      <c r="D408" s="14"/>
      <c r="E408" s="40"/>
    </row>
    <row r="409" spans="1:5">
      <c r="A409" s="39"/>
      <c r="B409" s="39"/>
      <c r="C409" s="1"/>
      <c r="D409" s="14"/>
      <c r="E409" s="40"/>
    </row>
    <row r="410" spans="1:5">
      <c r="A410" s="39"/>
      <c r="B410" s="39"/>
      <c r="C410" s="1"/>
      <c r="D410" s="14"/>
      <c r="E410" s="40"/>
    </row>
    <row r="411" spans="1:5">
      <c r="A411" s="39"/>
      <c r="B411" s="39"/>
      <c r="C411" s="1"/>
      <c r="D411" s="14"/>
      <c r="E411" s="40"/>
    </row>
    <row r="412" spans="1:5">
      <c r="A412" s="39"/>
      <c r="B412" s="39"/>
      <c r="C412" s="1"/>
      <c r="D412" s="14"/>
      <c r="E412" s="40"/>
    </row>
    <row r="413" spans="1:5">
      <c r="A413" s="39"/>
      <c r="B413" s="39"/>
      <c r="C413" s="1"/>
      <c r="D413" s="14"/>
      <c r="E413" s="40"/>
    </row>
    <row r="414" spans="1:5">
      <c r="A414" s="39"/>
      <c r="B414" s="39"/>
      <c r="C414" s="1"/>
      <c r="D414" s="14"/>
      <c r="E414" s="40"/>
    </row>
    <row r="415" spans="1:5">
      <c r="A415" s="39"/>
      <c r="B415" s="39"/>
      <c r="C415" s="1"/>
      <c r="D415" s="14"/>
      <c r="E415" s="40"/>
    </row>
    <row r="416" spans="1:5">
      <c r="A416" s="39"/>
      <c r="B416" s="39"/>
      <c r="C416" s="1"/>
      <c r="D416" s="14"/>
      <c r="E416" s="40"/>
    </row>
    <row r="417" spans="1:5">
      <c r="A417" s="39"/>
      <c r="B417" s="39"/>
      <c r="C417" s="1"/>
      <c r="D417" s="14"/>
      <c r="E417" s="40"/>
    </row>
    <row r="418" spans="1:5">
      <c r="A418" s="39"/>
      <c r="B418" s="39"/>
      <c r="C418" s="1"/>
      <c r="D418" s="14"/>
      <c r="E418" s="40"/>
    </row>
    <row r="419" spans="1:5">
      <c r="A419" s="39"/>
      <c r="B419" s="39"/>
      <c r="C419" s="1"/>
      <c r="D419" s="14"/>
      <c r="E419" s="40"/>
    </row>
    <row r="420" spans="1:5">
      <c r="A420" s="39"/>
      <c r="B420" s="39"/>
      <c r="C420" s="1"/>
      <c r="D420" s="14"/>
      <c r="E420" s="40"/>
    </row>
    <row r="421" spans="1:5">
      <c r="A421" s="39"/>
      <c r="B421" s="39"/>
      <c r="C421" s="1"/>
      <c r="D421" s="14"/>
      <c r="E421" s="40"/>
    </row>
    <row r="422" spans="1:5">
      <c r="A422" s="39"/>
      <c r="B422" s="39"/>
      <c r="C422" s="1"/>
      <c r="D422" s="14"/>
      <c r="E422" s="40"/>
    </row>
    <row r="423" spans="1:5">
      <c r="A423" s="39"/>
      <c r="B423" s="39"/>
      <c r="C423" s="1"/>
      <c r="D423" s="14"/>
      <c r="E423" s="40"/>
    </row>
    <row r="424" spans="1:5">
      <c r="A424" s="39"/>
      <c r="B424" s="39"/>
      <c r="C424" s="1"/>
      <c r="D424" s="14"/>
      <c r="E424" s="40"/>
    </row>
    <row r="425" spans="1:5">
      <c r="A425" s="39"/>
      <c r="B425" s="39"/>
      <c r="C425" s="1"/>
      <c r="D425" s="14"/>
      <c r="E425" s="40"/>
    </row>
    <row r="426" spans="1:5">
      <c r="A426" s="39"/>
      <c r="B426" s="39"/>
      <c r="C426" s="1"/>
      <c r="D426" s="14"/>
      <c r="E426" s="40"/>
    </row>
    <row r="427" spans="1:5">
      <c r="A427" s="39"/>
      <c r="B427" s="39"/>
      <c r="C427" s="1"/>
      <c r="D427" s="14"/>
      <c r="E427" s="40"/>
    </row>
    <row r="428" spans="1:5">
      <c r="A428" s="39"/>
      <c r="B428" s="39"/>
      <c r="C428" s="1"/>
      <c r="D428" s="14"/>
      <c r="E428" s="40"/>
    </row>
    <row r="429" spans="1:5">
      <c r="A429" s="39"/>
      <c r="B429" s="39"/>
      <c r="C429" s="1"/>
      <c r="D429" s="14"/>
      <c r="E429" s="40"/>
    </row>
    <row r="430" spans="1:5">
      <c r="A430" s="39"/>
      <c r="B430" s="39"/>
      <c r="C430" s="1"/>
      <c r="D430" s="14"/>
      <c r="E430" s="40"/>
    </row>
    <row r="431" spans="1:5">
      <c r="A431" s="39"/>
      <c r="B431" s="39"/>
      <c r="C431" s="1"/>
      <c r="D431" s="14"/>
      <c r="E431" s="40"/>
    </row>
    <row r="432" spans="1:5">
      <c r="A432" s="39"/>
      <c r="B432" s="39"/>
      <c r="C432" s="1"/>
      <c r="D432" s="14"/>
      <c r="E432" s="40"/>
    </row>
    <row r="433" spans="1:5">
      <c r="A433" s="39"/>
      <c r="B433" s="39"/>
      <c r="C433" s="1"/>
      <c r="D433" s="14"/>
      <c r="E433" s="40"/>
    </row>
    <row r="434" spans="1:5">
      <c r="A434" s="39"/>
      <c r="B434" s="39"/>
      <c r="C434" s="1"/>
      <c r="D434" s="14"/>
      <c r="E434" s="40"/>
    </row>
    <row r="435" spans="1:5">
      <c r="A435" s="39"/>
      <c r="B435" s="39"/>
      <c r="C435" s="1"/>
      <c r="D435" s="14"/>
      <c r="E435" s="40"/>
    </row>
    <row r="436" spans="1:5">
      <c r="A436" s="39"/>
      <c r="B436" s="39"/>
      <c r="C436" s="1"/>
      <c r="D436" s="14"/>
      <c r="E436" s="40"/>
    </row>
    <row r="437" spans="1:5">
      <c r="A437" s="39"/>
      <c r="B437" s="39"/>
      <c r="C437" s="1"/>
      <c r="D437" s="14"/>
      <c r="E437" s="40"/>
    </row>
    <row r="438" spans="1:5">
      <c r="A438" s="39"/>
      <c r="B438" s="39"/>
      <c r="C438" s="1"/>
      <c r="D438" s="14"/>
      <c r="E438" s="40"/>
    </row>
    <row r="439" spans="1:5">
      <c r="A439" s="39"/>
      <c r="B439" s="39"/>
      <c r="C439" s="1"/>
      <c r="D439" s="14"/>
      <c r="E439" s="40"/>
    </row>
    <row r="440" spans="1:5">
      <c r="A440" s="39"/>
      <c r="B440" s="39"/>
      <c r="C440" s="1"/>
      <c r="D440" s="14"/>
      <c r="E440" s="40"/>
    </row>
    <row r="441" spans="1:5">
      <c r="A441" s="39"/>
      <c r="B441" s="39"/>
      <c r="C441" s="1"/>
      <c r="D441" s="14"/>
      <c r="E441" s="40"/>
    </row>
    <row r="442" spans="1:5">
      <c r="A442" s="39"/>
      <c r="B442" s="39"/>
      <c r="C442" s="1"/>
      <c r="D442" s="14"/>
      <c r="E442" s="40"/>
    </row>
    <row r="443" spans="1:5">
      <c r="A443" s="39"/>
      <c r="B443" s="39"/>
      <c r="C443" s="1"/>
      <c r="D443" s="14"/>
      <c r="E443" s="40"/>
    </row>
    <row r="444" spans="1:5">
      <c r="A444" s="39"/>
      <c r="B444" s="39"/>
      <c r="C444" s="1"/>
      <c r="D444" s="14"/>
      <c r="E444" s="40"/>
    </row>
    <row r="445" spans="1:5">
      <c r="A445" s="39"/>
      <c r="B445" s="39"/>
      <c r="C445" s="1"/>
      <c r="D445" s="14"/>
      <c r="E445" s="40"/>
    </row>
    <row r="446" spans="1:5">
      <c r="A446" s="39"/>
      <c r="B446" s="39"/>
      <c r="C446" s="1"/>
      <c r="D446" s="14"/>
      <c r="E446" s="40"/>
    </row>
    <row r="447" spans="1:5">
      <c r="A447" s="39"/>
      <c r="B447" s="39"/>
      <c r="C447" s="1"/>
      <c r="D447" s="14"/>
      <c r="E447" s="40"/>
    </row>
    <row r="448" spans="1:5">
      <c r="A448" s="39"/>
      <c r="B448" s="39"/>
      <c r="C448" s="1"/>
      <c r="D448" s="14"/>
      <c r="E448" s="40"/>
    </row>
    <row r="449" spans="1:5">
      <c r="A449" s="39"/>
      <c r="B449" s="39"/>
      <c r="C449" s="1"/>
      <c r="D449" s="14"/>
      <c r="E449" s="40"/>
    </row>
    <row r="450" spans="1:5">
      <c r="A450" s="39"/>
      <c r="B450" s="39"/>
      <c r="C450" s="1"/>
      <c r="D450" s="14"/>
      <c r="E450" s="40"/>
    </row>
    <row r="451" spans="1:5">
      <c r="A451" s="39"/>
      <c r="B451" s="39"/>
      <c r="C451" s="1"/>
      <c r="D451" s="14"/>
      <c r="E451" s="40"/>
    </row>
    <row r="452" spans="1:5">
      <c r="A452" s="39"/>
      <c r="B452" s="39"/>
      <c r="C452" s="1"/>
      <c r="D452" s="14"/>
      <c r="E452" s="40"/>
    </row>
    <row r="453" spans="1:5">
      <c r="A453" s="39"/>
      <c r="B453" s="39"/>
      <c r="C453" s="1"/>
      <c r="D453" s="14"/>
      <c r="E453" s="40"/>
    </row>
    <row r="454" spans="1:5">
      <c r="A454" s="39"/>
      <c r="B454" s="39"/>
      <c r="C454" s="1"/>
      <c r="D454" s="14"/>
      <c r="E454" s="40"/>
    </row>
    <row r="455" spans="1:5">
      <c r="A455" s="39"/>
      <c r="B455" s="39"/>
      <c r="C455" s="1"/>
      <c r="D455" s="14"/>
      <c r="E455" s="40"/>
    </row>
    <row r="456" spans="1:5">
      <c r="A456" s="39"/>
      <c r="B456" s="39"/>
      <c r="C456" s="1"/>
      <c r="D456" s="14"/>
      <c r="E456" s="40"/>
    </row>
    <row r="457" spans="1:5">
      <c r="A457" s="39"/>
      <c r="B457" s="39"/>
      <c r="C457" s="1"/>
      <c r="D457" s="14"/>
      <c r="E457" s="40"/>
    </row>
    <row r="458" spans="1:5">
      <c r="A458" s="39"/>
      <c r="B458" s="39"/>
      <c r="C458" s="1"/>
      <c r="D458" s="14"/>
      <c r="E458" s="40"/>
    </row>
    <row r="459" spans="1:5">
      <c r="A459" s="39"/>
      <c r="B459" s="39"/>
      <c r="C459" s="1"/>
      <c r="D459" s="14"/>
      <c r="E459" s="40"/>
    </row>
    <row r="460" spans="1:5">
      <c r="A460" s="39"/>
      <c r="B460" s="39"/>
      <c r="C460" s="1"/>
      <c r="D460" s="14"/>
      <c r="E460" s="40"/>
    </row>
    <row r="461" spans="1:5">
      <c r="A461" s="39"/>
      <c r="B461" s="39"/>
      <c r="C461" s="1"/>
      <c r="D461" s="14"/>
      <c r="E461" s="40"/>
    </row>
    <row r="462" spans="1:5">
      <c r="A462" s="39"/>
      <c r="B462" s="39"/>
      <c r="C462" s="1"/>
      <c r="D462" s="14"/>
      <c r="E462" s="40"/>
    </row>
    <row r="463" spans="1:5">
      <c r="A463" s="39"/>
      <c r="B463" s="39"/>
      <c r="C463" s="1"/>
      <c r="D463" s="14"/>
      <c r="E463" s="40"/>
    </row>
    <row r="464" spans="1:5">
      <c r="A464" s="39"/>
      <c r="B464" s="39"/>
      <c r="C464" s="1"/>
      <c r="D464" s="14"/>
      <c r="E464" s="40"/>
    </row>
    <row r="465" spans="1:5">
      <c r="A465" s="39"/>
      <c r="B465" s="39"/>
      <c r="C465" s="1"/>
      <c r="D465" s="14"/>
      <c r="E465" s="40"/>
    </row>
    <row r="466" spans="1:5">
      <c r="A466" s="39"/>
      <c r="B466" s="39"/>
      <c r="C466" s="1"/>
      <c r="D466" s="14"/>
      <c r="E466" s="40"/>
    </row>
    <row r="467" spans="1:5">
      <c r="A467" s="39"/>
      <c r="B467" s="39"/>
      <c r="C467" s="1"/>
      <c r="D467" s="14"/>
      <c r="E467" s="40"/>
    </row>
    <row r="468" spans="1:5">
      <c r="A468" s="39"/>
      <c r="B468" s="39"/>
      <c r="C468" s="1"/>
      <c r="D468" s="14"/>
      <c r="E468" s="40"/>
    </row>
    <row r="469" spans="1:5">
      <c r="A469" s="39"/>
      <c r="B469" s="39"/>
      <c r="C469" s="1"/>
      <c r="D469" s="14"/>
      <c r="E469" s="40"/>
    </row>
    <row r="470" spans="1:5">
      <c r="A470" s="39"/>
      <c r="B470" s="39"/>
      <c r="C470" s="1"/>
      <c r="D470" s="14"/>
      <c r="E470" s="40"/>
    </row>
    <row r="471" spans="1:5">
      <c r="A471" s="39"/>
      <c r="B471" s="39"/>
      <c r="C471" s="1"/>
      <c r="D471" s="14"/>
      <c r="E471" s="40"/>
    </row>
    <row r="472" spans="1:5">
      <c r="A472" s="39"/>
      <c r="B472" s="39"/>
      <c r="C472" s="1"/>
      <c r="D472" s="14"/>
      <c r="E472" s="40"/>
    </row>
    <row r="473" spans="1:5">
      <c r="A473" s="39"/>
      <c r="B473" s="39"/>
      <c r="C473" s="1"/>
      <c r="D473" s="14"/>
      <c r="E473" s="40"/>
    </row>
    <row r="474" spans="1:5">
      <c r="A474" s="39"/>
      <c r="B474" s="39"/>
      <c r="C474" s="1"/>
      <c r="D474" s="14"/>
      <c r="E474" s="40"/>
    </row>
    <row r="475" spans="1:5">
      <c r="A475" s="39"/>
      <c r="B475" s="39"/>
      <c r="C475" s="1"/>
      <c r="D475" s="14"/>
      <c r="E475" s="40"/>
    </row>
    <row r="476" spans="1:5">
      <c r="A476" s="39"/>
      <c r="B476" s="39"/>
      <c r="C476" s="1"/>
      <c r="D476" s="14"/>
      <c r="E476" s="40"/>
    </row>
    <row r="477" spans="1:5">
      <c r="A477" s="39"/>
      <c r="B477" s="39"/>
      <c r="C477" s="1"/>
      <c r="D477" s="14"/>
      <c r="E477" s="40"/>
    </row>
    <row r="478" spans="1:5">
      <c r="A478" s="39"/>
      <c r="B478" s="39"/>
      <c r="C478" s="1"/>
      <c r="D478" s="14"/>
      <c r="E478" s="40"/>
    </row>
    <row r="479" spans="1:5">
      <c r="A479" s="39"/>
      <c r="B479" s="39"/>
      <c r="C479" s="1"/>
      <c r="D479" s="14"/>
      <c r="E479" s="40"/>
    </row>
    <row r="480" spans="1:5">
      <c r="A480" s="39"/>
      <c r="B480" s="39"/>
      <c r="C480" s="1"/>
      <c r="D480" s="14"/>
      <c r="E480" s="40"/>
    </row>
    <row r="481" spans="1:5">
      <c r="A481" s="39"/>
      <c r="B481" s="39"/>
      <c r="C481" s="1"/>
      <c r="D481" s="14"/>
      <c r="E481" s="40"/>
    </row>
    <row r="482" spans="1:5">
      <c r="A482" s="39"/>
      <c r="B482" s="39"/>
      <c r="C482" s="1"/>
      <c r="D482" s="14"/>
      <c r="E482" s="40"/>
    </row>
    <row r="483" spans="1:5">
      <c r="A483" s="39"/>
      <c r="B483" s="39"/>
      <c r="C483" s="1"/>
      <c r="D483" s="14"/>
      <c r="E483" s="40"/>
    </row>
    <row r="484" spans="1:5">
      <c r="A484" s="39"/>
      <c r="B484" s="39"/>
      <c r="C484" s="1"/>
      <c r="D484" s="14"/>
      <c r="E484" s="40"/>
    </row>
    <row r="485" spans="1:5">
      <c r="A485" s="39"/>
      <c r="B485" s="39"/>
      <c r="C485" s="1"/>
      <c r="D485" s="14"/>
      <c r="E485" s="40"/>
    </row>
    <row r="486" spans="1:5">
      <c r="A486" s="39"/>
      <c r="B486" s="39"/>
      <c r="C486" s="1"/>
      <c r="D486" s="14"/>
      <c r="E486" s="40"/>
    </row>
    <row r="487" spans="1:5">
      <c r="A487" s="39"/>
      <c r="B487" s="39"/>
      <c r="C487" s="1"/>
      <c r="D487" s="14"/>
      <c r="E487" s="40"/>
    </row>
    <row r="488" spans="1:5">
      <c r="A488" s="39"/>
      <c r="B488" s="39"/>
      <c r="C488" s="1"/>
      <c r="D488" s="14"/>
      <c r="E488" s="40"/>
    </row>
    <row r="489" spans="1:5">
      <c r="A489" s="39"/>
      <c r="B489" s="39"/>
      <c r="C489" s="1"/>
      <c r="D489" s="14"/>
      <c r="E489" s="40"/>
    </row>
    <row r="490" spans="1:5">
      <c r="A490" s="39"/>
      <c r="B490" s="39"/>
      <c r="C490" s="1"/>
      <c r="D490" s="14"/>
      <c r="E490" s="40"/>
    </row>
    <row r="491" spans="1:5">
      <c r="A491" s="39"/>
      <c r="B491" s="39"/>
      <c r="C491" s="1"/>
      <c r="D491" s="14"/>
      <c r="E491" s="40"/>
    </row>
    <row r="492" spans="1:5">
      <c r="A492" s="39"/>
      <c r="B492" s="39"/>
      <c r="C492" s="1"/>
      <c r="D492" s="14"/>
      <c r="E492" s="40"/>
    </row>
    <row r="493" spans="1:5">
      <c r="A493" s="39"/>
      <c r="B493" s="39"/>
      <c r="C493" s="1"/>
      <c r="D493" s="14"/>
      <c r="E493" s="40"/>
    </row>
    <row r="494" spans="1:5">
      <c r="A494" s="39"/>
      <c r="B494" s="39"/>
      <c r="C494" s="1"/>
      <c r="D494" s="14"/>
      <c r="E494" s="40"/>
    </row>
    <row r="495" spans="1:5">
      <c r="A495" s="39"/>
      <c r="B495" s="39"/>
      <c r="C495" s="1"/>
      <c r="D495" s="14"/>
      <c r="E495" s="40"/>
    </row>
    <row r="496" spans="1:5">
      <c r="A496" s="39"/>
      <c r="B496" s="39"/>
      <c r="C496" s="1"/>
      <c r="D496" s="14"/>
      <c r="E496" s="40"/>
    </row>
    <row r="497" spans="1:5">
      <c r="A497" s="39"/>
      <c r="B497" s="39"/>
      <c r="C497" s="1"/>
      <c r="D497" s="14"/>
      <c r="E497" s="40"/>
    </row>
    <row r="498" spans="1:5">
      <c r="A498" s="39"/>
      <c r="B498" s="39"/>
      <c r="C498" s="1"/>
      <c r="D498" s="14"/>
      <c r="E498" s="40"/>
    </row>
    <row r="499" spans="1:5">
      <c r="A499" s="39"/>
      <c r="B499" s="39"/>
      <c r="C499" s="1"/>
      <c r="D499" s="14"/>
      <c r="E499" s="40"/>
    </row>
    <row r="500" spans="1:5">
      <c r="A500" s="39"/>
      <c r="B500" s="39"/>
      <c r="C500" s="1"/>
      <c r="D500" s="14"/>
      <c r="E500" s="40"/>
    </row>
    <row r="501" spans="1:5">
      <c r="A501" s="39"/>
      <c r="B501" s="39"/>
      <c r="C501" s="1"/>
      <c r="D501" s="14"/>
      <c r="E501" s="40"/>
    </row>
    <row r="502" spans="1:5">
      <c r="A502" s="39"/>
      <c r="B502" s="39"/>
      <c r="C502" s="1"/>
      <c r="D502" s="14"/>
      <c r="E502" s="40"/>
    </row>
    <row r="503" spans="1:5">
      <c r="A503" s="39"/>
      <c r="B503" s="39"/>
      <c r="C503" s="1"/>
      <c r="D503" s="14"/>
      <c r="E503" s="40"/>
    </row>
    <row r="504" spans="1:5">
      <c r="A504" s="39"/>
      <c r="B504" s="39"/>
      <c r="C504" s="1"/>
      <c r="D504" s="14"/>
      <c r="E504" s="40"/>
    </row>
    <row r="505" spans="1:5">
      <c r="A505" s="39"/>
      <c r="B505" s="39"/>
      <c r="C505" s="1"/>
      <c r="D505" s="14"/>
      <c r="E505" s="40"/>
    </row>
    <row r="506" spans="1:5">
      <c r="A506" s="39"/>
      <c r="B506" s="39"/>
      <c r="C506" s="1"/>
      <c r="D506" s="14"/>
      <c r="E506" s="40"/>
    </row>
    <row r="507" spans="1:5">
      <c r="A507" s="39"/>
      <c r="B507" s="39"/>
      <c r="C507" s="1"/>
      <c r="D507" s="14"/>
      <c r="E507" s="40"/>
    </row>
    <row r="508" spans="1:5">
      <c r="A508" s="39"/>
      <c r="B508" s="39"/>
      <c r="C508" s="1"/>
      <c r="D508" s="14"/>
      <c r="E508" s="40"/>
    </row>
    <row r="509" spans="1:5">
      <c r="A509" s="39"/>
      <c r="B509" s="39"/>
      <c r="C509" s="1"/>
      <c r="D509" s="14"/>
      <c r="E509" s="40"/>
    </row>
    <row r="510" spans="1:5">
      <c r="A510" s="39"/>
      <c r="B510" s="39"/>
      <c r="C510" s="1"/>
      <c r="D510" s="14"/>
      <c r="E510" s="40"/>
    </row>
    <row r="511" spans="1:5">
      <c r="A511" s="39"/>
      <c r="B511" s="39"/>
      <c r="C511" s="1"/>
      <c r="D511" s="14"/>
      <c r="E511" s="40"/>
    </row>
    <row r="512" spans="1:5">
      <c r="A512" s="39"/>
      <c r="B512" s="39"/>
      <c r="C512" s="1"/>
      <c r="D512" s="14"/>
      <c r="E512" s="40"/>
    </row>
    <row r="513" spans="1:5">
      <c r="A513" s="39"/>
      <c r="B513" s="39"/>
      <c r="C513" s="1"/>
      <c r="D513" s="14"/>
      <c r="E513" s="40"/>
    </row>
    <row r="514" spans="1:5">
      <c r="A514" s="39"/>
      <c r="B514" s="39"/>
      <c r="C514" s="1"/>
      <c r="D514" s="14"/>
      <c r="E514" s="40"/>
    </row>
    <row r="515" spans="1:5">
      <c r="A515" s="39"/>
      <c r="B515" s="39"/>
      <c r="C515" s="1"/>
      <c r="D515" s="14"/>
      <c r="E515" s="40"/>
    </row>
    <row r="516" spans="1:5">
      <c r="A516" s="39"/>
      <c r="B516" s="39"/>
      <c r="C516" s="1"/>
      <c r="D516" s="14"/>
      <c r="E516" s="40"/>
    </row>
    <row r="517" spans="1:5">
      <c r="A517" s="39"/>
      <c r="B517" s="39"/>
      <c r="C517" s="1"/>
      <c r="D517" s="14"/>
      <c r="E517" s="40"/>
    </row>
    <row r="518" spans="1:5">
      <c r="A518" s="39"/>
      <c r="B518" s="39"/>
      <c r="C518" s="1"/>
      <c r="D518" s="14"/>
      <c r="E518" s="40"/>
    </row>
    <row r="519" spans="1:5">
      <c r="A519" s="39"/>
      <c r="B519" s="39"/>
      <c r="C519" s="1"/>
      <c r="D519" s="14"/>
      <c r="E519" s="40"/>
    </row>
    <row r="520" spans="1:5">
      <c r="A520" s="39"/>
      <c r="B520" s="39"/>
      <c r="C520" s="1"/>
      <c r="D520" s="14"/>
      <c r="E520" s="40"/>
    </row>
    <row r="521" spans="1:5">
      <c r="A521" s="39"/>
      <c r="B521" s="39"/>
      <c r="C521" s="1"/>
      <c r="D521" s="14"/>
      <c r="E521" s="40"/>
    </row>
    <row r="522" spans="1:5">
      <c r="A522" s="39"/>
      <c r="B522" s="39"/>
      <c r="C522" s="1"/>
      <c r="D522" s="14"/>
      <c r="E522" s="40"/>
    </row>
    <row r="523" spans="1:5">
      <c r="A523" s="39"/>
      <c r="B523" s="39"/>
      <c r="C523" s="1"/>
      <c r="D523" s="14"/>
      <c r="E523" s="40"/>
    </row>
    <row r="524" spans="1:5">
      <c r="A524" s="39"/>
      <c r="B524" s="39"/>
      <c r="C524" s="1"/>
      <c r="D524" s="14"/>
      <c r="E524" s="40"/>
    </row>
    <row r="525" spans="1:5">
      <c r="A525" s="39"/>
      <c r="B525" s="39"/>
      <c r="C525" s="1"/>
      <c r="D525" s="14"/>
      <c r="E525" s="40"/>
    </row>
    <row r="526" spans="1:5">
      <c r="A526" s="39"/>
      <c r="B526" s="39"/>
      <c r="C526" s="1"/>
      <c r="D526" s="14"/>
      <c r="E526" s="40"/>
    </row>
    <row r="527" spans="1:5">
      <c r="A527" s="39"/>
      <c r="B527" s="39"/>
      <c r="C527" s="1"/>
      <c r="D527" s="14"/>
      <c r="E527" s="40"/>
    </row>
    <row r="528" spans="1:5">
      <c r="A528" s="39"/>
      <c r="B528" s="39"/>
      <c r="C528" s="1"/>
      <c r="D528" s="14"/>
      <c r="E528" s="40"/>
    </row>
    <row r="529" spans="1:5">
      <c r="A529" s="39"/>
      <c r="B529" s="39"/>
      <c r="C529" s="1"/>
      <c r="D529" s="14"/>
      <c r="E529" s="40"/>
    </row>
    <row r="530" spans="1:5">
      <c r="A530" s="39"/>
      <c r="B530" s="39"/>
      <c r="C530" s="1"/>
      <c r="D530" s="14"/>
      <c r="E530" s="40"/>
    </row>
    <row r="531" spans="1:5">
      <c r="A531" s="39"/>
      <c r="B531" s="39"/>
      <c r="C531" s="1"/>
      <c r="D531" s="14"/>
      <c r="E531" s="40"/>
    </row>
    <row r="532" spans="1:5">
      <c r="A532" s="39"/>
      <c r="B532" s="39"/>
      <c r="C532" s="1"/>
      <c r="D532" s="14"/>
      <c r="E532" s="40"/>
    </row>
    <row r="533" spans="1:5">
      <c r="A533" s="39"/>
      <c r="B533" s="39"/>
      <c r="C533" s="1"/>
      <c r="D533" s="14"/>
      <c r="E533" s="40"/>
    </row>
    <row r="534" spans="1:5">
      <c r="A534" s="39"/>
      <c r="B534" s="39"/>
      <c r="C534" s="1"/>
      <c r="D534" s="14"/>
      <c r="E534" s="40"/>
    </row>
    <row r="535" spans="1:5">
      <c r="A535" s="39"/>
      <c r="B535" s="39"/>
      <c r="C535" s="1"/>
      <c r="D535" s="14"/>
      <c r="E535" s="40"/>
    </row>
    <row r="536" spans="1:5">
      <c r="A536" s="39"/>
      <c r="B536" s="39"/>
      <c r="C536" s="1"/>
      <c r="D536" s="14"/>
      <c r="E536" s="40"/>
    </row>
    <row r="537" spans="1:5">
      <c r="A537" s="39"/>
      <c r="B537" s="39"/>
      <c r="C537" s="1"/>
      <c r="D537" s="14"/>
      <c r="E537" s="40"/>
    </row>
    <row r="538" spans="1:5">
      <c r="A538" s="39"/>
      <c r="B538" s="39"/>
      <c r="C538" s="1"/>
      <c r="D538" s="14"/>
      <c r="E538" s="40"/>
    </row>
    <row r="539" spans="1:5">
      <c r="A539" s="39"/>
      <c r="B539" s="39"/>
      <c r="C539" s="1"/>
      <c r="D539" s="14"/>
      <c r="E539" s="40"/>
    </row>
    <row r="540" spans="1:5">
      <c r="A540" s="39"/>
      <c r="B540" s="39"/>
      <c r="C540" s="1"/>
      <c r="D540" s="14"/>
      <c r="E540" s="40"/>
    </row>
    <row r="541" spans="1:5">
      <c r="A541" s="39"/>
      <c r="B541" s="39"/>
      <c r="C541" s="1"/>
      <c r="D541" s="14"/>
      <c r="E541" s="40"/>
    </row>
    <row r="542" spans="1:5">
      <c r="A542" s="39"/>
      <c r="B542" s="39"/>
      <c r="C542" s="1"/>
      <c r="D542" s="14"/>
      <c r="E542" s="40"/>
    </row>
    <row r="543" spans="1:5">
      <c r="A543" s="39"/>
      <c r="B543" s="39"/>
      <c r="C543" s="1"/>
      <c r="D543" s="14"/>
      <c r="E543" s="40"/>
    </row>
    <row r="544" spans="1:5">
      <c r="A544" s="39"/>
      <c r="B544" s="39"/>
      <c r="C544" s="1"/>
      <c r="D544" s="14"/>
      <c r="E544" s="40"/>
    </row>
    <row r="545" spans="1:5">
      <c r="A545" s="39"/>
      <c r="B545" s="39"/>
      <c r="C545" s="1"/>
      <c r="D545" s="14"/>
      <c r="E545" s="40"/>
    </row>
    <row r="546" spans="1:5">
      <c r="A546" s="39"/>
      <c r="B546" s="39"/>
      <c r="C546" s="1"/>
      <c r="D546" s="14"/>
      <c r="E546" s="40"/>
    </row>
    <row r="547" spans="1:5">
      <c r="A547" s="39"/>
      <c r="B547" s="39"/>
      <c r="C547" s="1"/>
      <c r="D547" s="14"/>
      <c r="E547" s="40"/>
    </row>
    <row r="548" spans="1:5">
      <c r="A548" s="39"/>
      <c r="B548" s="39"/>
      <c r="C548" s="1"/>
      <c r="D548" s="14"/>
      <c r="E548" s="40"/>
    </row>
    <row r="549" spans="1:5">
      <c r="A549" s="39"/>
      <c r="B549" s="39"/>
      <c r="C549" s="1"/>
      <c r="D549" s="14"/>
      <c r="E549" s="40"/>
    </row>
    <row r="550" spans="1:5">
      <c r="A550" s="39"/>
      <c r="B550" s="39"/>
      <c r="C550" s="1"/>
      <c r="D550" s="14"/>
      <c r="E550" s="40"/>
    </row>
    <row r="551" spans="1:5">
      <c r="A551" s="39"/>
      <c r="B551" s="39"/>
      <c r="C551" s="1"/>
      <c r="D551" s="14"/>
      <c r="E551" s="40"/>
    </row>
    <row r="552" spans="1:5">
      <c r="A552" s="39"/>
      <c r="B552" s="39"/>
      <c r="C552" s="1"/>
      <c r="D552" s="14"/>
      <c r="E552" s="40"/>
    </row>
    <row r="553" spans="1:5">
      <c r="A553" s="39"/>
      <c r="B553" s="39"/>
      <c r="C553" s="1"/>
      <c r="D553" s="14"/>
      <c r="E553" s="40"/>
    </row>
    <row r="554" spans="1:5">
      <c r="A554" s="39"/>
      <c r="B554" s="39"/>
      <c r="C554" s="1"/>
      <c r="D554" s="14"/>
      <c r="E554" s="40"/>
    </row>
    <row r="555" spans="1:5">
      <c r="A555" s="39"/>
      <c r="B555" s="39"/>
      <c r="C555" s="1"/>
      <c r="D555" s="14"/>
      <c r="E555" s="40"/>
    </row>
    <row r="556" spans="1:5">
      <c r="A556" s="39"/>
      <c r="B556" s="39"/>
      <c r="C556" s="1"/>
      <c r="D556" s="14"/>
      <c r="E556" s="40"/>
    </row>
    <row r="557" spans="1:5">
      <c r="A557" s="39"/>
      <c r="B557" s="39"/>
      <c r="C557" s="1"/>
      <c r="D557" s="14"/>
      <c r="E557" s="40"/>
    </row>
    <row r="558" spans="1:5">
      <c r="A558" s="39"/>
      <c r="B558" s="39"/>
      <c r="C558" s="1"/>
      <c r="D558" s="14"/>
      <c r="E558" s="40"/>
    </row>
    <row r="559" spans="1:5">
      <c r="A559" s="39"/>
      <c r="B559" s="39"/>
      <c r="C559" s="1"/>
      <c r="D559" s="14"/>
      <c r="E559" s="40"/>
    </row>
    <row r="560" spans="1:5">
      <c r="A560" s="39"/>
      <c r="B560" s="39"/>
      <c r="C560" s="1"/>
      <c r="D560" s="14"/>
      <c r="E560" s="40"/>
    </row>
    <row r="561" spans="1:5">
      <c r="A561" s="39"/>
      <c r="B561" s="39"/>
      <c r="C561" s="1"/>
      <c r="D561" s="14"/>
      <c r="E561" s="40"/>
    </row>
    <row r="562" spans="1:5">
      <c r="A562" s="39"/>
      <c r="B562" s="39"/>
      <c r="C562" s="1"/>
      <c r="D562" s="14"/>
      <c r="E562" s="40"/>
    </row>
    <row r="563" spans="1:5">
      <c r="A563" s="39"/>
      <c r="B563" s="39"/>
      <c r="C563" s="1"/>
      <c r="D563" s="14"/>
      <c r="E563" s="40"/>
    </row>
    <row r="564" spans="1:5">
      <c r="A564" s="39"/>
      <c r="B564" s="39"/>
      <c r="C564" s="1"/>
      <c r="D564" s="14"/>
      <c r="E564" s="40"/>
    </row>
    <row r="565" spans="1:5">
      <c r="A565" s="39"/>
      <c r="B565" s="39"/>
      <c r="C565" s="1"/>
      <c r="D565" s="14"/>
      <c r="E565" s="40"/>
    </row>
    <row r="566" spans="1:5">
      <c r="A566" s="39"/>
      <c r="B566" s="39"/>
      <c r="C566" s="1"/>
      <c r="D566" s="14"/>
      <c r="E566" s="40"/>
    </row>
    <row r="567" spans="1:5">
      <c r="A567" s="39"/>
      <c r="B567" s="39"/>
      <c r="C567" s="1"/>
      <c r="D567" s="14"/>
      <c r="E567" s="40"/>
    </row>
    <row r="568" spans="1:5">
      <c r="A568" s="39"/>
      <c r="B568" s="39"/>
      <c r="C568" s="1"/>
      <c r="D568" s="14"/>
      <c r="E568" s="40"/>
    </row>
    <row r="569" spans="1:5">
      <c r="A569" s="39"/>
      <c r="B569" s="39"/>
      <c r="C569" s="1"/>
      <c r="D569" s="14"/>
      <c r="E569" s="40"/>
    </row>
    <row r="570" spans="1:5">
      <c r="A570" s="39"/>
      <c r="B570" s="39"/>
      <c r="C570" s="1"/>
      <c r="D570" s="14"/>
      <c r="E570" s="40"/>
    </row>
    <row r="571" spans="1:5">
      <c r="A571" s="39"/>
      <c r="B571" s="39"/>
      <c r="C571" s="1"/>
      <c r="D571" s="14"/>
      <c r="E571" s="40"/>
    </row>
    <row r="572" spans="1:5">
      <c r="A572" s="39"/>
      <c r="B572" s="39"/>
      <c r="C572" s="1"/>
      <c r="D572" s="14"/>
      <c r="E572" s="40"/>
    </row>
    <row r="573" spans="1:5">
      <c r="A573" s="39"/>
      <c r="B573" s="39"/>
      <c r="C573" s="1"/>
      <c r="D573" s="14"/>
      <c r="E573" s="40"/>
    </row>
    <row r="574" spans="1:5">
      <c r="A574" s="39"/>
      <c r="B574" s="39"/>
      <c r="C574" s="1"/>
      <c r="D574" s="14"/>
      <c r="E574" s="40"/>
    </row>
    <row r="575" spans="1:5">
      <c r="A575" s="39"/>
      <c r="B575" s="39"/>
      <c r="C575" s="1"/>
      <c r="D575" s="14"/>
      <c r="E575" s="40"/>
    </row>
    <row r="576" spans="1:5">
      <c r="A576" s="39"/>
      <c r="B576" s="39"/>
      <c r="C576" s="1"/>
      <c r="D576" s="14"/>
      <c r="E576" s="40"/>
    </row>
    <row r="577" spans="1:5">
      <c r="A577" s="39"/>
      <c r="B577" s="39"/>
      <c r="C577" s="1"/>
      <c r="D577" s="14"/>
      <c r="E577" s="40"/>
    </row>
    <row r="578" spans="1:5">
      <c r="A578" s="39"/>
      <c r="B578" s="39"/>
      <c r="C578" s="1"/>
      <c r="D578" s="14"/>
      <c r="E578" s="40"/>
    </row>
    <row r="579" spans="1:5">
      <c r="A579" s="39"/>
      <c r="B579" s="39"/>
      <c r="C579" s="1"/>
      <c r="D579" s="14"/>
      <c r="E579" s="40"/>
    </row>
    <row r="580" spans="1:5">
      <c r="A580" s="39"/>
      <c r="B580" s="39"/>
      <c r="C580" s="1"/>
      <c r="D580" s="14"/>
      <c r="E580" s="40"/>
    </row>
    <row r="581" spans="1:5">
      <c r="A581" s="39"/>
      <c r="B581" s="39"/>
      <c r="C581" s="1"/>
      <c r="D581" s="14"/>
      <c r="E581" s="40"/>
    </row>
    <row r="582" spans="1:5">
      <c r="A582" s="39"/>
      <c r="B582" s="39"/>
      <c r="C582" s="1"/>
      <c r="D582" s="14"/>
      <c r="E582" s="40"/>
    </row>
    <row r="583" spans="1:5">
      <c r="A583" s="39"/>
      <c r="B583" s="39"/>
      <c r="C583" s="1"/>
      <c r="D583" s="14"/>
      <c r="E583" s="40"/>
    </row>
    <row r="584" spans="1:5">
      <c r="A584" s="39"/>
      <c r="B584" s="39"/>
      <c r="C584" s="1"/>
      <c r="D584" s="14"/>
      <c r="E584" s="40"/>
    </row>
    <row r="585" spans="1:5">
      <c r="A585" s="39"/>
      <c r="B585" s="39"/>
      <c r="C585" s="1"/>
      <c r="D585" s="14"/>
      <c r="E585" s="40"/>
    </row>
    <row r="586" spans="1:5">
      <c r="A586" s="39"/>
      <c r="B586" s="39"/>
      <c r="C586" s="1"/>
      <c r="D586" s="14"/>
      <c r="E586" s="40"/>
    </row>
    <row r="587" spans="1:5">
      <c r="A587" s="39"/>
      <c r="B587" s="39"/>
      <c r="C587" s="1"/>
      <c r="D587" s="14"/>
      <c r="E587" s="40"/>
    </row>
    <row r="588" spans="1:5">
      <c r="A588" s="39"/>
      <c r="B588" s="39"/>
      <c r="C588" s="1"/>
      <c r="D588" s="14"/>
      <c r="E588" s="40"/>
    </row>
    <row r="589" spans="1:5">
      <c r="A589" s="39"/>
      <c r="B589" s="39"/>
      <c r="C589" s="1"/>
      <c r="D589" s="14"/>
      <c r="E589" s="40"/>
    </row>
    <row r="590" spans="1:5">
      <c r="A590" s="39"/>
      <c r="B590" s="39"/>
      <c r="C590" s="1"/>
      <c r="D590" s="14"/>
      <c r="E590" s="40"/>
    </row>
    <row r="591" spans="1:5">
      <c r="A591" s="39"/>
      <c r="B591" s="39"/>
      <c r="C591" s="1"/>
      <c r="D591" s="14"/>
      <c r="E591" s="40"/>
    </row>
    <row r="592" spans="1:5">
      <c r="A592" s="39"/>
      <c r="B592" s="39"/>
      <c r="C592" s="1"/>
      <c r="D592" s="14"/>
      <c r="E592" s="40"/>
    </row>
    <row r="593" spans="1:5">
      <c r="A593" s="39"/>
      <c r="B593" s="39"/>
      <c r="C593" s="1"/>
      <c r="D593" s="14"/>
      <c r="E593" s="40"/>
    </row>
    <row r="594" spans="1:5">
      <c r="A594" s="39"/>
      <c r="B594" s="39"/>
      <c r="C594" s="1"/>
      <c r="D594" s="14"/>
      <c r="E594" s="40"/>
    </row>
    <row r="595" spans="1:5">
      <c r="A595" s="39"/>
      <c r="B595" s="39"/>
      <c r="C595" s="1"/>
      <c r="D595" s="14"/>
      <c r="E595" s="40"/>
    </row>
    <row r="596" spans="1:5">
      <c r="A596" s="39"/>
      <c r="B596" s="39"/>
      <c r="C596" s="1"/>
      <c r="D596" s="14"/>
      <c r="E596" s="40"/>
    </row>
    <row r="597" spans="1:5">
      <c r="A597" s="39"/>
      <c r="B597" s="39"/>
      <c r="C597" s="1"/>
      <c r="D597" s="14"/>
      <c r="E597" s="40"/>
    </row>
    <row r="598" spans="1:5">
      <c r="A598" s="39"/>
      <c r="B598" s="39"/>
      <c r="C598" s="1"/>
      <c r="D598" s="14"/>
      <c r="E598" s="40"/>
    </row>
    <row r="599" spans="1:5">
      <c r="A599" s="39"/>
      <c r="B599" s="39"/>
      <c r="C599" s="1"/>
      <c r="D599" s="14"/>
      <c r="E599" s="40"/>
    </row>
    <row r="600" spans="1:5">
      <c r="A600" s="39"/>
      <c r="B600" s="39"/>
      <c r="C600" s="1"/>
      <c r="D600" s="14"/>
      <c r="E600" s="40"/>
    </row>
    <row r="601" spans="1:5">
      <c r="A601" s="39"/>
      <c r="B601" s="39"/>
      <c r="C601" s="1"/>
      <c r="D601" s="14"/>
      <c r="E601" s="40"/>
    </row>
    <row r="602" spans="1:5">
      <c r="A602" s="39"/>
      <c r="B602" s="39"/>
      <c r="C602" s="1"/>
      <c r="D602" s="14"/>
      <c r="E602" s="40"/>
    </row>
    <row r="603" spans="1:5">
      <c r="A603" s="39"/>
      <c r="B603" s="39"/>
      <c r="C603" s="1"/>
      <c r="D603" s="14"/>
      <c r="E603" s="40"/>
    </row>
    <row r="604" spans="1:5">
      <c r="A604" s="39"/>
      <c r="B604" s="39"/>
      <c r="C604" s="1"/>
      <c r="D604" s="14"/>
      <c r="E604" s="40"/>
    </row>
    <row r="605" spans="1:5">
      <c r="A605" s="39"/>
      <c r="B605" s="39"/>
      <c r="C605" s="1"/>
      <c r="D605" s="14"/>
      <c r="E605" s="40"/>
    </row>
    <row r="606" spans="1:5">
      <c r="A606" s="39"/>
      <c r="B606" s="39"/>
      <c r="C606" s="1"/>
      <c r="D606" s="14"/>
      <c r="E606" s="40"/>
    </row>
    <row r="607" spans="1:5">
      <c r="A607" s="39"/>
      <c r="B607" s="39"/>
      <c r="C607" s="1"/>
      <c r="D607" s="14"/>
      <c r="E607" s="40"/>
    </row>
    <row r="608" spans="1:5">
      <c r="A608" s="39"/>
      <c r="B608" s="39"/>
      <c r="C608" s="1"/>
      <c r="D608" s="14"/>
      <c r="E608" s="40"/>
    </row>
    <row r="609" spans="1:5">
      <c r="A609" s="39"/>
      <c r="B609" s="39"/>
      <c r="C609" s="1"/>
      <c r="D609" s="14"/>
      <c r="E609" s="40"/>
    </row>
    <row r="610" spans="1:5">
      <c r="A610" s="39"/>
      <c r="B610" s="39"/>
      <c r="C610" s="1"/>
      <c r="D610" s="14"/>
      <c r="E610" s="40"/>
    </row>
    <row r="611" spans="1:5">
      <c r="A611" s="39"/>
      <c r="B611" s="39"/>
      <c r="C611" s="1"/>
      <c r="D611" s="14"/>
      <c r="E611" s="40"/>
    </row>
    <row r="612" spans="1:5">
      <c r="A612" s="39"/>
      <c r="B612" s="39"/>
      <c r="C612" s="1"/>
      <c r="D612" s="14"/>
      <c r="E612" s="40"/>
    </row>
    <row r="613" spans="1:5">
      <c r="A613" s="39"/>
      <c r="B613" s="39"/>
      <c r="C613" s="1"/>
      <c r="D613" s="14"/>
      <c r="E613" s="40"/>
    </row>
    <row r="614" spans="1:5">
      <c r="A614" s="39"/>
      <c r="B614" s="39"/>
      <c r="C614" s="1"/>
      <c r="D614" s="14"/>
      <c r="E614" s="40"/>
    </row>
    <row r="615" spans="1:5">
      <c r="A615" s="39"/>
      <c r="B615" s="39"/>
      <c r="C615" s="1"/>
      <c r="D615" s="14"/>
      <c r="E615" s="40"/>
    </row>
    <row r="616" spans="1:5">
      <c r="A616" s="39"/>
      <c r="B616" s="39"/>
      <c r="C616" s="1"/>
      <c r="D616" s="14"/>
      <c r="E616" s="40"/>
    </row>
    <row r="617" spans="1:5">
      <c r="A617" s="39"/>
      <c r="B617" s="39"/>
      <c r="C617" s="1"/>
      <c r="D617" s="14"/>
      <c r="E617" s="40"/>
    </row>
    <row r="618" spans="1:5">
      <c r="A618" s="39"/>
      <c r="B618" s="39"/>
      <c r="C618" s="1"/>
      <c r="D618" s="14"/>
      <c r="E618" s="40"/>
    </row>
    <row r="619" spans="1:5">
      <c r="A619" s="39"/>
      <c r="B619" s="39"/>
      <c r="C619" s="1"/>
      <c r="D619" s="14"/>
      <c r="E619" s="40"/>
    </row>
    <row r="620" spans="1:5">
      <c r="A620" s="39"/>
      <c r="B620" s="39"/>
      <c r="C620" s="1"/>
      <c r="D620" s="14"/>
      <c r="E620" s="40"/>
    </row>
    <row r="621" spans="1:5">
      <c r="A621" s="39"/>
      <c r="B621" s="39"/>
      <c r="C621" s="1"/>
      <c r="D621" s="14"/>
      <c r="E621" s="40"/>
    </row>
    <row r="622" spans="1:5">
      <c r="A622" s="39"/>
      <c r="B622" s="39"/>
      <c r="C622" s="1"/>
      <c r="D622" s="14"/>
      <c r="E622" s="40"/>
    </row>
    <row r="623" spans="1:5">
      <c r="A623" s="39"/>
      <c r="B623" s="39"/>
      <c r="C623" s="1"/>
      <c r="D623" s="14"/>
      <c r="E623" s="40"/>
    </row>
    <row r="624" spans="1:5">
      <c r="A624" s="39"/>
      <c r="B624" s="39"/>
      <c r="C624" s="1"/>
      <c r="D624" s="14"/>
      <c r="E624" s="40"/>
    </row>
    <row r="625" spans="1:5">
      <c r="A625" s="39"/>
      <c r="B625" s="39"/>
      <c r="C625" s="1"/>
      <c r="D625" s="14"/>
      <c r="E625" s="40"/>
    </row>
    <row r="626" spans="1:5">
      <c r="A626" s="39"/>
      <c r="B626" s="39"/>
      <c r="C626" s="1"/>
      <c r="D626" s="14"/>
      <c r="E626" s="40"/>
    </row>
    <row r="627" spans="1:5">
      <c r="A627" s="39"/>
      <c r="B627" s="39"/>
      <c r="C627" s="1"/>
      <c r="D627" s="14"/>
      <c r="E627" s="40"/>
    </row>
    <row r="628" spans="1:5">
      <c r="A628" s="39"/>
      <c r="B628" s="39"/>
      <c r="C628" s="1"/>
      <c r="D628" s="14"/>
      <c r="E628" s="40"/>
    </row>
    <row r="629" spans="1:5">
      <c r="A629" s="39"/>
      <c r="B629" s="39"/>
      <c r="C629" s="1"/>
      <c r="D629" s="14"/>
      <c r="E629" s="40"/>
    </row>
    <row r="630" spans="1:5">
      <c r="A630" s="39"/>
      <c r="B630" s="39"/>
      <c r="C630" s="1"/>
      <c r="D630" s="14"/>
      <c r="E630" s="40"/>
    </row>
    <row r="631" spans="1:5">
      <c r="A631" s="39"/>
      <c r="B631" s="39"/>
      <c r="C631" s="1"/>
      <c r="D631" s="14"/>
      <c r="E631" s="40"/>
    </row>
    <row r="632" spans="1:5">
      <c r="A632" s="39"/>
      <c r="B632" s="39"/>
      <c r="C632" s="1"/>
      <c r="D632" s="14"/>
      <c r="E632" s="40"/>
    </row>
    <row r="633" spans="1:5">
      <c r="A633" s="39"/>
      <c r="B633" s="39"/>
      <c r="C633" s="1"/>
      <c r="D633" s="14"/>
      <c r="E633" s="40"/>
    </row>
    <row r="634" spans="1:5">
      <c r="A634" s="39"/>
      <c r="B634" s="39"/>
      <c r="C634" s="1"/>
      <c r="D634" s="14"/>
      <c r="E634" s="40"/>
    </row>
    <row r="635" spans="1:5">
      <c r="A635" s="39"/>
      <c r="B635" s="39"/>
      <c r="C635" s="1"/>
      <c r="D635" s="14"/>
      <c r="E635" s="40"/>
    </row>
    <row r="636" spans="1:5">
      <c r="A636" s="39"/>
      <c r="B636" s="39"/>
      <c r="C636" s="1"/>
      <c r="D636" s="14"/>
      <c r="E636" s="40"/>
    </row>
    <row r="637" spans="1:5">
      <c r="A637" s="39"/>
      <c r="B637" s="39"/>
      <c r="C637" s="1"/>
      <c r="D637" s="14"/>
      <c r="E637" s="40"/>
    </row>
    <row r="638" spans="1:5">
      <c r="A638" s="39"/>
      <c r="B638" s="39"/>
      <c r="C638" s="1"/>
      <c r="D638" s="14"/>
      <c r="E638" s="40"/>
    </row>
    <row r="639" spans="1:5">
      <c r="A639" s="39"/>
      <c r="B639" s="39"/>
      <c r="C639" s="1"/>
      <c r="D639" s="14"/>
      <c r="E639" s="40"/>
    </row>
    <row r="640" spans="1:5">
      <c r="A640" s="39"/>
      <c r="B640" s="39"/>
      <c r="C640" s="1"/>
      <c r="D640" s="14"/>
      <c r="E640" s="40"/>
    </row>
    <row r="641" spans="1:5">
      <c r="A641" s="39"/>
      <c r="B641" s="39"/>
      <c r="C641" s="1"/>
      <c r="D641" s="14"/>
      <c r="E641" s="40"/>
    </row>
    <row r="642" spans="1:5">
      <c r="A642" s="39"/>
      <c r="B642" s="39"/>
      <c r="C642" s="1"/>
      <c r="D642" s="14"/>
      <c r="E642" s="40"/>
    </row>
    <row r="643" spans="1:5">
      <c r="A643" s="39"/>
      <c r="B643" s="39"/>
      <c r="C643" s="1"/>
      <c r="D643" s="14"/>
      <c r="E643" s="40"/>
    </row>
    <row r="644" spans="1:5">
      <c r="A644" s="39"/>
      <c r="B644" s="39"/>
      <c r="C644" s="1"/>
      <c r="D644" s="14"/>
      <c r="E644" s="40"/>
    </row>
    <row r="645" spans="1:5">
      <c r="A645" s="39"/>
      <c r="B645" s="39"/>
      <c r="C645" s="1"/>
      <c r="D645" s="14"/>
      <c r="E645" s="40"/>
    </row>
    <row r="646" spans="1:5">
      <c r="A646" s="39"/>
      <c r="B646" s="39"/>
      <c r="C646" s="1"/>
      <c r="D646" s="14"/>
      <c r="E646" s="40"/>
    </row>
    <row r="647" spans="1:5">
      <c r="A647" s="39"/>
      <c r="B647" s="39"/>
      <c r="C647" s="1"/>
      <c r="D647" s="14"/>
      <c r="E647" s="40"/>
    </row>
    <row r="648" spans="1:5">
      <c r="A648" s="39"/>
      <c r="B648" s="39"/>
      <c r="C648" s="1"/>
      <c r="D648" s="14"/>
      <c r="E648" s="40"/>
    </row>
    <row r="649" spans="1:5">
      <c r="A649" s="39"/>
      <c r="B649" s="39"/>
      <c r="C649" s="1"/>
      <c r="D649" s="14"/>
      <c r="E649" s="40"/>
    </row>
    <row r="650" spans="1:5">
      <c r="A650" s="39"/>
      <c r="B650" s="39"/>
      <c r="C650" s="1"/>
      <c r="D650" s="14"/>
      <c r="E650" s="40"/>
    </row>
    <row r="651" spans="1:5">
      <c r="A651" s="39"/>
      <c r="B651" s="39"/>
      <c r="C651" s="1"/>
      <c r="D651" s="14"/>
      <c r="E651" s="40"/>
    </row>
    <row r="652" spans="1:5">
      <c r="A652" s="39"/>
      <c r="B652" s="39"/>
      <c r="C652" s="1"/>
      <c r="D652" s="14"/>
      <c r="E652" s="40"/>
    </row>
    <row r="653" spans="1:5">
      <c r="A653" s="39"/>
      <c r="B653" s="39"/>
      <c r="C653" s="1"/>
      <c r="D653" s="14"/>
      <c r="E653" s="40"/>
    </row>
    <row r="654" spans="1:5">
      <c r="A654" s="39"/>
      <c r="B654" s="39"/>
      <c r="C654" s="1"/>
      <c r="D654" s="14"/>
      <c r="E654" s="40"/>
    </row>
    <row r="655" spans="1:5">
      <c r="A655" s="39"/>
      <c r="B655" s="39"/>
      <c r="C655" s="1"/>
      <c r="D655" s="14"/>
      <c r="E655" s="40"/>
    </row>
    <row r="656" spans="1:5">
      <c r="A656" s="39"/>
      <c r="B656" s="39"/>
      <c r="C656" s="1"/>
      <c r="D656" s="14"/>
      <c r="E656" s="40"/>
    </row>
    <row r="657" spans="1:5">
      <c r="A657" s="39"/>
      <c r="B657" s="39"/>
      <c r="C657" s="1"/>
      <c r="D657" s="14"/>
      <c r="E657" s="40"/>
    </row>
    <row r="658" spans="1:5">
      <c r="A658" s="39"/>
      <c r="B658" s="39"/>
      <c r="C658" s="1"/>
      <c r="D658" s="14"/>
      <c r="E658" s="40"/>
    </row>
    <row r="659" spans="1:5">
      <c r="A659" s="39"/>
      <c r="B659" s="39"/>
      <c r="C659" s="1"/>
      <c r="D659" s="14"/>
      <c r="E659" s="40"/>
    </row>
    <row r="660" spans="1:5">
      <c r="A660" s="39"/>
      <c r="B660" s="39"/>
      <c r="C660" s="1"/>
      <c r="D660" s="14"/>
      <c r="E660" s="40"/>
    </row>
    <row r="661" spans="1:5">
      <c r="A661" s="39"/>
      <c r="B661" s="39"/>
      <c r="C661" s="1"/>
      <c r="D661" s="14"/>
      <c r="E661" s="40"/>
    </row>
    <row r="662" spans="1:5">
      <c r="A662" s="39"/>
      <c r="B662" s="39"/>
      <c r="C662" s="1"/>
      <c r="D662" s="14"/>
      <c r="E662" s="40"/>
    </row>
    <row r="663" spans="1:5">
      <c r="A663" s="39"/>
      <c r="B663" s="39"/>
      <c r="C663" s="1"/>
      <c r="D663" s="14"/>
      <c r="E663" s="40"/>
    </row>
    <row r="664" spans="1:5">
      <c r="A664" s="39"/>
      <c r="B664" s="39"/>
      <c r="C664" s="1"/>
      <c r="D664" s="14"/>
      <c r="E664" s="40"/>
    </row>
    <row r="665" spans="1:5">
      <c r="A665" s="39"/>
      <c r="B665" s="39"/>
      <c r="C665" s="1"/>
      <c r="D665" s="14"/>
      <c r="E665" s="40"/>
    </row>
    <row r="666" spans="1:5">
      <c r="A666" s="39"/>
      <c r="B666" s="39"/>
      <c r="C666" s="1"/>
      <c r="D666" s="14"/>
      <c r="E666" s="40"/>
    </row>
    <row r="667" spans="1:5">
      <c r="A667" s="39"/>
      <c r="B667" s="39"/>
      <c r="C667" s="1"/>
      <c r="D667" s="14"/>
      <c r="E667" s="40"/>
    </row>
    <row r="668" spans="1:5">
      <c r="A668" s="39"/>
      <c r="B668" s="39"/>
      <c r="C668" s="1"/>
      <c r="D668" s="14"/>
      <c r="E668" s="40"/>
    </row>
    <row r="669" spans="1:5">
      <c r="A669" s="39"/>
      <c r="B669" s="39"/>
      <c r="C669" s="1"/>
      <c r="D669" s="14"/>
      <c r="E669" s="40"/>
    </row>
    <row r="670" spans="1:5">
      <c r="A670" s="39"/>
      <c r="B670" s="39"/>
      <c r="C670" s="1"/>
      <c r="D670" s="14"/>
      <c r="E670" s="40"/>
    </row>
    <row r="671" spans="1:5">
      <c r="A671" s="39"/>
      <c r="B671" s="39"/>
      <c r="C671" s="1"/>
      <c r="D671" s="14"/>
      <c r="E671" s="40"/>
    </row>
    <row r="672" spans="1:5">
      <c r="A672" s="39"/>
      <c r="B672" s="39"/>
      <c r="C672" s="1"/>
      <c r="D672" s="14"/>
      <c r="E672" s="40"/>
    </row>
    <row r="673" spans="1:5">
      <c r="A673" s="39"/>
      <c r="B673" s="39"/>
      <c r="C673" s="1"/>
      <c r="D673" s="14"/>
      <c r="E673" s="40"/>
    </row>
    <row r="674" spans="1:5">
      <c r="A674" s="39"/>
      <c r="B674" s="39"/>
      <c r="C674" s="1"/>
      <c r="D674" s="14"/>
      <c r="E674" s="40"/>
    </row>
    <row r="675" spans="1:5">
      <c r="A675" s="39"/>
      <c r="B675" s="39"/>
      <c r="C675" s="1"/>
      <c r="D675" s="14"/>
      <c r="E675" s="40"/>
    </row>
    <row r="676" spans="1:5">
      <c r="A676" s="39"/>
      <c r="B676" s="39"/>
      <c r="C676" s="1"/>
      <c r="D676" s="14"/>
      <c r="E676" s="40"/>
    </row>
    <row r="677" spans="1:5">
      <c r="A677" s="39"/>
      <c r="B677" s="39"/>
      <c r="C677" s="1"/>
      <c r="D677" s="14"/>
      <c r="E677" s="40"/>
    </row>
    <row r="678" spans="1:5">
      <c r="A678" s="39"/>
      <c r="B678" s="39"/>
      <c r="C678" s="1"/>
      <c r="D678" s="14"/>
      <c r="E678" s="40"/>
    </row>
    <row r="679" spans="1:5">
      <c r="A679" s="39"/>
      <c r="B679" s="39"/>
      <c r="C679" s="1"/>
      <c r="D679" s="14"/>
      <c r="E679" s="40"/>
    </row>
    <row r="680" spans="1:5">
      <c r="A680" s="39"/>
      <c r="B680" s="39"/>
      <c r="C680" s="1"/>
      <c r="D680" s="14"/>
      <c r="E680" s="40"/>
    </row>
    <row r="681" spans="1:5">
      <c r="A681" s="39"/>
      <c r="B681" s="39"/>
      <c r="C681" s="1"/>
      <c r="D681" s="14"/>
      <c r="E681" s="40"/>
    </row>
    <row r="682" spans="1:5">
      <c r="A682" s="39"/>
      <c r="B682" s="39"/>
      <c r="C682" s="1"/>
      <c r="D682" s="14"/>
      <c r="E682" s="40"/>
    </row>
    <row r="683" spans="1:5">
      <c r="A683" s="39"/>
      <c r="B683" s="39"/>
      <c r="C683" s="1"/>
      <c r="D683" s="14"/>
      <c r="E683" s="40"/>
    </row>
    <row r="684" spans="1:5">
      <c r="A684" s="39"/>
      <c r="B684" s="39"/>
      <c r="C684" s="1"/>
      <c r="D684" s="14"/>
      <c r="E684" s="40"/>
    </row>
    <row r="685" spans="1:5">
      <c r="A685" s="39"/>
      <c r="B685" s="39"/>
      <c r="C685" s="1"/>
      <c r="D685" s="14"/>
      <c r="E685" s="40"/>
    </row>
    <row r="686" spans="1:5">
      <c r="A686" s="39"/>
      <c r="B686" s="39"/>
      <c r="C686" s="1"/>
      <c r="D686" s="14"/>
      <c r="E686" s="40"/>
    </row>
    <row r="687" spans="1:5">
      <c r="A687" s="39"/>
      <c r="B687" s="39"/>
      <c r="C687" s="1"/>
      <c r="D687" s="14"/>
      <c r="E687" s="40"/>
    </row>
    <row r="688" spans="1:5">
      <c r="A688" s="39"/>
      <c r="B688" s="39"/>
      <c r="C688" s="1"/>
      <c r="D688" s="14"/>
      <c r="E688" s="40"/>
    </row>
    <row r="689" spans="1:5">
      <c r="A689" s="39"/>
      <c r="B689" s="39"/>
      <c r="C689" s="1"/>
      <c r="D689" s="14"/>
      <c r="E689" s="40"/>
    </row>
    <row r="690" spans="1:5">
      <c r="A690" s="39"/>
      <c r="B690" s="39"/>
      <c r="C690" s="1"/>
      <c r="D690" s="14"/>
      <c r="E690" s="40"/>
    </row>
    <row r="691" spans="1:5">
      <c r="A691" s="39"/>
      <c r="B691" s="39"/>
      <c r="C691" s="1"/>
      <c r="D691" s="14"/>
      <c r="E691" s="40"/>
    </row>
    <row r="692" spans="1:5">
      <c r="A692" s="39"/>
      <c r="B692" s="39"/>
      <c r="C692" s="1"/>
      <c r="D692" s="14"/>
      <c r="E692" s="40"/>
    </row>
    <row r="693" spans="1:5">
      <c r="A693" s="39"/>
      <c r="B693" s="39"/>
      <c r="C693" s="1"/>
      <c r="D693" s="14"/>
      <c r="E693" s="40"/>
    </row>
    <row r="694" spans="1:5">
      <c r="A694" s="39"/>
      <c r="B694" s="39"/>
      <c r="C694" s="1"/>
      <c r="D694" s="14"/>
      <c r="E694" s="40"/>
    </row>
    <row r="695" spans="1:5">
      <c r="A695" s="39"/>
      <c r="B695" s="39"/>
      <c r="C695" s="1"/>
      <c r="D695" s="14"/>
      <c r="E695" s="40"/>
    </row>
    <row r="696" spans="1:5">
      <c r="A696" s="39"/>
      <c r="B696" s="39"/>
      <c r="C696" s="1"/>
      <c r="D696" s="14"/>
      <c r="E696" s="40"/>
    </row>
    <row r="697" spans="1:5">
      <c r="A697" s="39"/>
      <c r="B697" s="39"/>
      <c r="C697" s="1"/>
      <c r="D697" s="14"/>
      <c r="E697" s="40"/>
    </row>
    <row r="698" spans="1:5">
      <c r="A698" s="39"/>
      <c r="B698" s="39"/>
      <c r="C698" s="1"/>
      <c r="D698" s="14"/>
      <c r="E698" s="40"/>
    </row>
    <row r="699" spans="1:5">
      <c r="A699" s="39"/>
      <c r="B699" s="39"/>
      <c r="C699" s="1"/>
      <c r="D699" s="14"/>
      <c r="E699" s="40"/>
    </row>
    <row r="700" spans="1:5">
      <c r="A700" s="39"/>
      <c r="B700" s="39"/>
      <c r="C700" s="1"/>
      <c r="D700" s="14"/>
      <c r="E700" s="40"/>
    </row>
    <row r="701" spans="1:5">
      <c r="A701" s="39"/>
      <c r="B701" s="39"/>
      <c r="C701" s="1"/>
      <c r="D701" s="14"/>
      <c r="E701" s="40"/>
    </row>
    <row r="702" spans="1:5">
      <c r="A702" s="39"/>
      <c r="B702" s="39"/>
      <c r="C702" s="1"/>
      <c r="D702" s="14"/>
      <c r="E702" s="40"/>
    </row>
    <row r="703" spans="1:5">
      <c r="A703" s="39"/>
      <c r="B703" s="39"/>
      <c r="C703" s="1"/>
      <c r="D703" s="14"/>
      <c r="E703" s="40"/>
    </row>
    <row r="704" spans="1:5">
      <c r="A704" s="39"/>
      <c r="B704" s="39"/>
      <c r="C704" s="1"/>
      <c r="D704" s="14"/>
      <c r="E704" s="40"/>
    </row>
    <row r="705" spans="1:5">
      <c r="A705" s="39"/>
      <c r="B705" s="39"/>
      <c r="C705" s="1"/>
      <c r="D705" s="14"/>
      <c r="E705" s="40"/>
    </row>
    <row r="706" spans="1:5">
      <c r="A706" s="39"/>
      <c r="B706" s="39"/>
      <c r="C706" s="1"/>
      <c r="D706" s="14"/>
      <c r="E706" s="40"/>
    </row>
    <row r="707" spans="1:5">
      <c r="A707" s="39"/>
      <c r="B707" s="39"/>
      <c r="C707" s="1"/>
      <c r="D707" s="14"/>
      <c r="E707" s="40"/>
    </row>
    <row r="708" spans="1:5">
      <c r="A708" s="39"/>
      <c r="B708" s="39"/>
      <c r="C708" s="1"/>
      <c r="D708" s="14"/>
      <c r="E708" s="40"/>
    </row>
    <row r="709" spans="1:5">
      <c r="A709" s="39"/>
      <c r="B709" s="39"/>
      <c r="C709" s="1"/>
      <c r="D709" s="14"/>
      <c r="E709" s="40"/>
    </row>
    <row r="710" spans="1:5">
      <c r="A710" s="39"/>
      <c r="B710" s="39"/>
      <c r="C710" s="1"/>
      <c r="D710" s="14"/>
      <c r="E710" s="40"/>
    </row>
    <row r="711" spans="1:5">
      <c r="A711" s="39"/>
      <c r="B711" s="39"/>
      <c r="C711" s="1"/>
      <c r="D711" s="14"/>
      <c r="E711" s="40"/>
    </row>
    <row r="712" spans="1:5">
      <c r="A712" s="39"/>
      <c r="B712" s="39"/>
      <c r="C712" s="1"/>
      <c r="D712" s="14"/>
      <c r="E712" s="40"/>
    </row>
    <row r="713" spans="1:5">
      <c r="A713" s="39"/>
      <c r="B713" s="39"/>
      <c r="C713" s="1"/>
      <c r="D713" s="14"/>
      <c r="E713" s="40"/>
    </row>
    <row r="714" spans="1:5">
      <c r="A714" s="39"/>
      <c r="B714" s="39"/>
      <c r="C714" s="1"/>
      <c r="D714" s="14"/>
      <c r="E714" s="40"/>
    </row>
    <row r="715" spans="1:5">
      <c r="A715" s="39"/>
      <c r="B715" s="39"/>
      <c r="C715" s="1"/>
      <c r="D715" s="14"/>
      <c r="E715" s="40"/>
    </row>
    <row r="716" spans="1:5">
      <c r="A716" s="39"/>
      <c r="B716" s="39"/>
      <c r="C716" s="1"/>
      <c r="D716" s="14"/>
      <c r="E716" s="40"/>
    </row>
    <row r="717" spans="1:5">
      <c r="A717" s="39"/>
      <c r="B717" s="39"/>
      <c r="C717" s="1"/>
      <c r="D717" s="14"/>
      <c r="E717" s="40"/>
    </row>
    <row r="718" spans="1:5">
      <c r="A718" s="39"/>
      <c r="B718" s="39"/>
      <c r="C718" s="1"/>
      <c r="D718" s="14"/>
      <c r="E718" s="40"/>
    </row>
    <row r="719" spans="1:5">
      <c r="A719" s="39"/>
      <c r="B719" s="39"/>
      <c r="C719" s="1"/>
      <c r="D719" s="14"/>
      <c r="E719" s="40"/>
    </row>
    <row r="720" spans="1:5">
      <c r="A720" s="39"/>
      <c r="B720" s="39"/>
      <c r="C720" s="1"/>
      <c r="D720" s="14"/>
      <c r="E720" s="40"/>
    </row>
    <row r="721" spans="1:5">
      <c r="A721" s="39"/>
      <c r="B721" s="39"/>
      <c r="C721" s="1"/>
      <c r="D721" s="14"/>
      <c r="E721" s="40"/>
    </row>
    <row r="722" spans="1:5">
      <c r="A722" s="39"/>
      <c r="B722" s="39"/>
      <c r="C722" s="1"/>
      <c r="D722" s="14"/>
      <c r="E722" s="40"/>
    </row>
    <row r="723" spans="1:5">
      <c r="A723" s="39"/>
      <c r="B723" s="39"/>
      <c r="C723" s="1"/>
      <c r="D723" s="14"/>
      <c r="E723" s="40"/>
    </row>
    <row r="724" spans="1:5">
      <c r="A724" s="39"/>
      <c r="B724" s="39"/>
      <c r="C724" s="1"/>
      <c r="D724" s="14"/>
      <c r="E724" s="40"/>
    </row>
    <row r="725" spans="1:5">
      <c r="A725" s="39"/>
      <c r="B725" s="39"/>
      <c r="C725" s="1"/>
      <c r="D725" s="14"/>
      <c r="E725" s="40"/>
    </row>
    <row r="726" spans="1:5">
      <c r="A726" s="39"/>
      <c r="B726" s="39"/>
      <c r="C726" s="1"/>
      <c r="D726" s="14"/>
      <c r="E726" s="40"/>
    </row>
    <row r="727" spans="1:5">
      <c r="A727" s="39"/>
      <c r="B727" s="39"/>
      <c r="C727" s="1"/>
      <c r="D727" s="14"/>
      <c r="E727" s="40"/>
    </row>
    <row r="728" spans="1:5">
      <c r="A728" s="39"/>
      <c r="B728" s="39"/>
      <c r="C728" s="1"/>
      <c r="D728" s="14"/>
      <c r="E728" s="40"/>
    </row>
    <row r="729" spans="1:5">
      <c r="A729" s="39"/>
      <c r="B729" s="39"/>
      <c r="C729" s="1"/>
      <c r="D729" s="14"/>
      <c r="E729" s="40"/>
    </row>
    <row r="730" spans="1:5">
      <c r="A730" s="39"/>
      <c r="B730" s="39"/>
      <c r="C730" s="1"/>
      <c r="D730" s="14"/>
      <c r="E730" s="40"/>
    </row>
    <row r="731" spans="1:5">
      <c r="A731" s="39"/>
      <c r="B731" s="39"/>
      <c r="C731" s="1"/>
      <c r="D731" s="14"/>
      <c r="E731" s="40"/>
    </row>
    <row r="732" spans="1:5">
      <c r="A732" s="39"/>
      <c r="B732" s="39"/>
      <c r="C732" s="1"/>
      <c r="D732" s="14"/>
      <c r="E732" s="40"/>
    </row>
    <row r="733" spans="1:5">
      <c r="A733" s="39"/>
      <c r="B733" s="39"/>
      <c r="C733" s="1"/>
      <c r="D733" s="14"/>
      <c r="E733" s="40"/>
    </row>
    <row r="734" spans="1:5">
      <c r="A734" s="39"/>
      <c r="B734" s="39"/>
      <c r="C734" s="1"/>
      <c r="D734" s="14"/>
      <c r="E734" s="40"/>
    </row>
    <row r="735" spans="1:5">
      <c r="A735" s="39"/>
      <c r="B735" s="39"/>
      <c r="C735" s="1"/>
      <c r="D735" s="14"/>
      <c r="E735" s="40"/>
    </row>
    <row r="736" spans="1:5">
      <c r="A736" s="39"/>
      <c r="B736" s="39"/>
      <c r="C736" s="1"/>
      <c r="D736" s="14"/>
      <c r="E736" s="40"/>
    </row>
    <row r="737" spans="1:5">
      <c r="A737" s="39"/>
      <c r="B737" s="39"/>
      <c r="C737" s="1"/>
      <c r="D737" s="14"/>
      <c r="E737" s="40"/>
    </row>
    <row r="738" spans="1:5">
      <c r="A738" s="39"/>
      <c r="B738" s="39"/>
      <c r="C738" s="1"/>
      <c r="D738" s="14"/>
      <c r="E738" s="40"/>
    </row>
    <row r="739" spans="1:5">
      <c r="A739" s="39"/>
      <c r="B739" s="39"/>
      <c r="C739" s="1"/>
      <c r="D739" s="14"/>
      <c r="E739" s="40"/>
    </row>
    <row r="740" spans="1:5">
      <c r="A740" s="39"/>
      <c r="B740" s="39"/>
      <c r="C740" s="1"/>
      <c r="D740" s="14"/>
      <c r="E740" s="40"/>
    </row>
    <row r="741" spans="1:5">
      <c r="A741" s="39"/>
      <c r="B741" s="39"/>
      <c r="C741" s="1"/>
      <c r="D741" s="14"/>
      <c r="E741" s="40"/>
    </row>
    <row r="742" spans="1:5">
      <c r="A742" s="39"/>
      <c r="B742" s="39"/>
      <c r="C742" s="1"/>
      <c r="D742" s="14"/>
      <c r="E742" s="40"/>
    </row>
    <row r="743" spans="1:5">
      <c r="A743" s="39"/>
      <c r="B743" s="39"/>
      <c r="C743" s="1"/>
      <c r="D743" s="14"/>
      <c r="E743" s="40"/>
    </row>
    <row r="744" spans="1:5">
      <c r="A744" s="39"/>
      <c r="B744" s="39"/>
      <c r="C744" s="1"/>
      <c r="D744" s="14"/>
      <c r="E744" s="40"/>
    </row>
    <row r="745" spans="1:5">
      <c r="A745" s="39"/>
      <c r="B745" s="39"/>
      <c r="C745" s="1"/>
      <c r="D745" s="14"/>
      <c r="E745" s="40"/>
    </row>
    <row r="746" spans="1:5">
      <c r="A746" s="39"/>
      <c r="B746" s="39"/>
      <c r="C746" s="1"/>
      <c r="D746" s="14"/>
      <c r="E746" s="40"/>
    </row>
    <row r="747" spans="1:5">
      <c r="A747" s="39"/>
      <c r="B747" s="39"/>
      <c r="C747" s="1"/>
      <c r="D747" s="14"/>
      <c r="E747" s="40"/>
    </row>
    <row r="748" spans="1:5">
      <c r="A748" s="39"/>
      <c r="B748" s="39"/>
      <c r="C748" s="1"/>
      <c r="D748" s="14"/>
      <c r="E748" s="40"/>
    </row>
    <row r="749" spans="1:5">
      <c r="A749" s="39"/>
      <c r="B749" s="39"/>
      <c r="C749" s="1"/>
      <c r="D749" s="14"/>
      <c r="E749" s="40"/>
    </row>
    <row r="750" spans="1:5">
      <c r="A750" s="39"/>
      <c r="B750" s="39"/>
      <c r="C750" s="1"/>
      <c r="D750" s="14"/>
      <c r="E750" s="40"/>
    </row>
    <row r="751" spans="1:5">
      <c r="A751" s="39"/>
      <c r="B751" s="39"/>
      <c r="C751" s="1"/>
      <c r="D751" s="14"/>
      <c r="E751" s="40"/>
    </row>
    <row r="752" spans="1:5">
      <c r="A752" s="39"/>
      <c r="B752" s="39"/>
      <c r="C752" s="1"/>
      <c r="D752" s="14"/>
      <c r="E752" s="40"/>
    </row>
    <row r="753" spans="1:5">
      <c r="A753" s="39"/>
      <c r="B753" s="39"/>
      <c r="C753" s="1"/>
      <c r="D753" s="14"/>
      <c r="E753" s="40"/>
    </row>
    <row r="754" spans="1:5">
      <c r="A754" s="39"/>
      <c r="B754" s="39"/>
      <c r="C754" s="1"/>
      <c r="D754" s="14"/>
      <c r="E754" s="40"/>
    </row>
    <row r="755" spans="1:5">
      <c r="A755" s="39"/>
      <c r="B755" s="39"/>
      <c r="C755" s="1"/>
      <c r="D755" s="14"/>
      <c r="E755" s="40"/>
    </row>
    <row r="756" spans="1:5">
      <c r="A756" s="39"/>
      <c r="B756" s="39"/>
      <c r="C756" s="1"/>
      <c r="D756" s="14"/>
      <c r="E756" s="40"/>
    </row>
    <row r="757" spans="1:5">
      <c r="A757" s="39"/>
      <c r="B757" s="39"/>
      <c r="C757" s="1"/>
      <c r="D757" s="14"/>
      <c r="E757" s="40"/>
    </row>
    <row r="758" spans="1:5">
      <c r="A758" s="39"/>
      <c r="B758" s="39"/>
      <c r="C758" s="1"/>
      <c r="D758" s="14"/>
      <c r="E758" s="40"/>
    </row>
    <row r="759" spans="1:5">
      <c r="A759" s="39"/>
      <c r="B759" s="39"/>
      <c r="C759" s="1"/>
      <c r="D759" s="14"/>
      <c r="E759" s="40"/>
    </row>
    <row r="760" spans="1:5">
      <c r="A760" s="39"/>
      <c r="B760" s="39"/>
      <c r="C760" s="1"/>
      <c r="D760" s="14"/>
      <c r="E760" s="40"/>
    </row>
    <row r="761" spans="1:5">
      <c r="A761" s="39"/>
      <c r="B761" s="39"/>
      <c r="C761" s="1"/>
      <c r="D761" s="14"/>
      <c r="E761" s="40"/>
    </row>
    <row r="762" spans="1:5">
      <c r="A762" s="39"/>
      <c r="B762" s="39"/>
      <c r="C762" s="1"/>
      <c r="D762" s="14"/>
      <c r="E762" s="40"/>
    </row>
    <row r="763" spans="1:5">
      <c r="A763" s="39"/>
      <c r="B763" s="39"/>
      <c r="C763" s="1"/>
      <c r="D763" s="14"/>
      <c r="E763" s="40"/>
    </row>
    <row r="764" spans="1:5">
      <c r="A764" s="39"/>
      <c r="B764" s="39"/>
      <c r="C764" s="1"/>
      <c r="D764" s="14"/>
      <c r="E764" s="40"/>
    </row>
    <row r="765" spans="1:5">
      <c r="A765" s="39"/>
      <c r="B765" s="39"/>
      <c r="C765" s="1"/>
      <c r="D765" s="14"/>
      <c r="E765" s="40"/>
    </row>
    <row r="766" spans="1:5">
      <c r="A766" s="39"/>
      <c r="B766" s="39"/>
      <c r="C766" s="1"/>
      <c r="D766" s="14"/>
      <c r="E766" s="40"/>
    </row>
    <row r="767" spans="1:5">
      <c r="A767" s="39"/>
      <c r="B767" s="39"/>
      <c r="C767" s="1"/>
      <c r="D767" s="14"/>
      <c r="E767" s="40"/>
    </row>
    <row r="768" spans="1:5">
      <c r="A768" s="39"/>
      <c r="B768" s="39"/>
      <c r="C768" s="1"/>
      <c r="D768" s="14"/>
      <c r="E768" s="40"/>
    </row>
    <row r="769" spans="1:5">
      <c r="A769" s="39"/>
      <c r="B769" s="39"/>
      <c r="C769" s="1"/>
      <c r="D769" s="14"/>
      <c r="E769" s="40"/>
    </row>
    <row r="770" spans="1:5">
      <c r="A770" s="39"/>
      <c r="B770" s="39"/>
      <c r="C770" s="1"/>
      <c r="D770" s="14"/>
      <c r="E770" s="40"/>
    </row>
    <row r="771" spans="1:5">
      <c r="A771" s="39"/>
      <c r="B771" s="39"/>
      <c r="C771" s="1"/>
      <c r="D771" s="14"/>
      <c r="E771" s="40"/>
    </row>
    <row r="772" spans="1:5">
      <c r="A772" s="39"/>
      <c r="B772" s="39"/>
      <c r="C772" s="1"/>
      <c r="D772" s="14"/>
      <c r="E772" s="40"/>
    </row>
    <row r="773" spans="1:5">
      <c r="A773" s="39"/>
      <c r="B773" s="39"/>
      <c r="C773" s="1"/>
      <c r="D773" s="14"/>
      <c r="E773" s="40"/>
    </row>
    <row r="774" spans="1:5">
      <c r="A774" s="39"/>
      <c r="B774" s="39"/>
      <c r="C774" s="1"/>
      <c r="D774" s="14"/>
      <c r="E774" s="40"/>
    </row>
    <row r="775" spans="1:5">
      <c r="A775" s="39"/>
      <c r="B775" s="39"/>
      <c r="C775" s="1"/>
      <c r="D775" s="14"/>
      <c r="E775" s="40"/>
    </row>
    <row r="776" spans="1:5">
      <c r="A776" s="39"/>
      <c r="B776" s="39"/>
      <c r="C776" s="1"/>
      <c r="D776" s="14"/>
      <c r="E776" s="40"/>
    </row>
    <row r="777" spans="1:5">
      <c r="A777" s="39"/>
      <c r="B777" s="39"/>
      <c r="C777" s="1"/>
      <c r="D777" s="14"/>
      <c r="E777" s="40"/>
    </row>
    <row r="778" spans="1:5">
      <c r="A778" s="39"/>
      <c r="B778" s="39"/>
      <c r="C778" s="1"/>
      <c r="D778" s="14"/>
      <c r="E778" s="40"/>
    </row>
    <row r="779" spans="1:5">
      <c r="A779" s="39"/>
      <c r="B779" s="39"/>
      <c r="C779" s="1"/>
      <c r="D779" s="14"/>
      <c r="E779" s="40"/>
    </row>
    <row r="780" spans="1:5">
      <c r="A780" s="39"/>
      <c r="B780" s="39"/>
      <c r="C780" s="1"/>
      <c r="D780" s="14"/>
      <c r="E780" s="40"/>
    </row>
    <row r="781" spans="1:5">
      <c r="A781" s="39"/>
      <c r="B781" s="39"/>
      <c r="C781" s="1"/>
      <c r="D781" s="14"/>
      <c r="E781" s="40"/>
    </row>
    <row r="782" spans="1:5">
      <c r="A782" s="39"/>
      <c r="B782" s="39"/>
      <c r="C782" s="1"/>
      <c r="D782" s="14"/>
      <c r="E782" s="40"/>
    </row>
    <row r="783" spans="1:5">
      <c r="A783" s="39"/>
      <c r="B783" s="39"/>
      <c r="C783" s="1"/>
      <c r="D783" s="14"/>
      <c r="E783" s="40"/>
    </row>
    <row r="784" spans="1:5">
      <c r="A784" s="39"/>
      <c r="B784" s="39"/>
      <c r="C784" s="1"/>
      <c r="D784" s="14"/>
      <c r="E784" s="40"/>
    </row>
    <row r="785" spans="1:5">
      <c r="A785" s="39"/>
      <c r="B785" s="39"/>
      <c r="C785" s="1"/>
      <c r="D785" s="14"/>
      <c r="E785" s="40"/>
    </row>
    <row r="786" spans="1:5">
      <c r="A786" s="39"/>
      <c r="B786" s="39"/>
      <c r="C786" s="1"/>
      <c r="D786" s="14"/>
      <c r="E786" s="40"/>
    </row>
    <row r="787" spans="1:5">
      <c r="A787" s="39"/>
      <c r="B787" s="39"/>
      <c r="C787" s="1"/>
      <c r="D787" s="14"/>
      <c r="E787" s="40"/>
    </row>
    <row r="788" spans="1:5">
      <c r="A788" s="39"/>
      <c r="B788" s="39"/>
      <c r="C788" s="1"/>
      <c r="D788" s="14"/>
      <c r="E788" s="40"/>
    </row>
    <row r="789" spans="1:5">
      <c r="A789" s="39"/>
      <c r="B789" s="39"/>
      <c r="C789" s="1"/>
      <c r="D789" s="14"/>
      <c r="E789" s="40"/>
    </row>
    <row r="790" spans="1:5">
      <c r="A790" s="39"/>
      <c r="B790" s="39"/>
      <c r="C790" s="1"/>
      <c r="D790" s="14"/>
      <c r="E790" s="40"/>
    </row>
    <row r="791" spans="1:5">
      <c r="A791" s="39"/>
      <c r="B791" s="39"/>
      <c r="C791" s="1"/>
      <c r="D791" s="14"/>
      <c r="E791" s="40"/>
    </row>
    <row r="792" spans="1:5">
      <c r="A792" s="39"/>
      <c r="B792" s="39"/>
      <c r="C792" s="1"/>
      <c r="D792" s="14"/>
      <c r="E792" s="40"/>
    </row>
    <row r="793" spans="1:5">
      <c r="A793" s="39"/>
      <c r="B793" s="39"/>
      <c r="C793" s="1"/>
      <c r="D793" s="14"/>
      <c r="E793" s="40"/>
    </row>
    <row r="794" spans="1:5">
      <c r="A794" s="39"/>
      <c r="B794" s="39"/>
      <c r="C794" s="1"/>
      <c r="D794" s="14"/>
      <c r="E794" s="40"/>
    </row>
    <row r="795" spans="1:5">
      <c r="A795" s="39"/>
      <c r="B795" s="39"/>
      <c r="C795" s="1"/>
      <c r="D795" s="14"/>
      <c r="E795" s="40"/>
    </row>
    <row r="796" spans="1:5">
      <c r="A796" s="39"/>
      <c r="B796" s="39"/>
      <c r="C796" s="1"/>
      <c r="D796" s="14"/>
      <c r="E796" s="40"/>
    </row>
    <row r="797" spans="1:5">
      <c r="A797" s="39"/>
      <c r="B797" s="39"/>
      <c r="C797" s="1"/>
      <c r="D797" s="14"/>
      <c r="E797" s="40"/>
    </row>
    <row r="798" spans="1:5">
      <c r="A798" s="39"/>
      <c r="B798" s="39"/>
      <c r="C798" s="1"/>
      <c r="D798" s="14"/>
      <c r="E798" s="40"/>
    </row>
    <row r="799" spans="1:5">
      <c r="A799" s="39"/>
      <c r="B799" s="39"/>
      <c r="C799" s="1"/>
      <c r="D799" s="14"/>
      <c r="E799" s="40"/>
    </row>
    <row r="800" spans="1:5">
      <c r="A800" s="39"/>
      <c r="B800" s="39"/>
      <c r="C800" s="1"/>
      <c r="D800" s="14"/>
      <c r="E800" s="40"/>
    </row>
    <row r="801" spans="1:5">
      <c r="A801" s="39"/>
      <c r="B801" s="39"/>
      <c r="C801" s="1"/>
      <c r="D801" s="14"/>
      <c r="E801" s="40"/>
    </row>
    <row r="802" spans="1:5">
      <c r="A802" s="39"/>
      <c r="B802" s="39"/>
      <c r="C802" s="1"/>
      <c r="D802" s="14"/>
      <c r="E802" s="40"/>
    </row>
    <row r="803" spans="1:5">
      <c r="A803" s="39"/>
      <c r="B803" s="39"/>
      <c r="C803" s="1"/>
      <c r="D803" s="14"/>
      <c r="E803" s="40"/>
    </row>
    <row r="804" spans="1:5">
      <c r="A804" s="39"/>
      <c r="B804" s="39"/>
      <c r="C804" s="1"/>
      <c r="D804" s="14"/>
      <c r="E804" s="40"/>
    </row>
    <row r="805" spans="1:5">
      <c r="A805" s="39"/>
      <c r="B805" s="39"/>
      <c r="C805" s="1"/>
      <c r="D805" s="14"/>
      <c r="E805" s="40"/>
    </row>
    <row r="806" spans="1:5">
      <c r="A806" s="39"/>
      <c r="B806" s="39"/>
      <c r="C806" s="1"/>
      <c r="D806" s="14"/>
      <c r="E806" s="40"/>
    </row>
    <row r="807" spans="1:5">
      <c r="A807" s="39"/>
      <c r="B807" s="39"/>
      <c r="C807" s="1"/>
      <c r="D807" s="14"/>
      <c r="E807" s="40"/>
    </row>
    <row r="808" spans="1:5">
      <c r="A808" s="39"/>
      <c r="B808" s="39"/>
      <c r="C808" s="1"/>
      <c r="D808" s="14"/>
      <c r="E808" s="40"/>
    </row>
    <row r="809" spans="1:5">
      <c r="A809" s="39"/>
      <c r="B809" s="39"/>
      <c r="C809" s="1"/>
      <c r="D809" s="14"/>
      <c r="E809" s="40"/>
    </row>
    <row r="810" spans="1:5">
      <c r="A810" s="39"/>
      <c r="B810" s="39"/>
      <c r="C810" s="1"/>
      <c r="D810" s="14"/>
      <c r="E810" s="40"/>
    </row>
    <row r="811" spans="1:5">
      <c r="A811" s="39"/>
      <c r="B811" s="39"/>
      <c r="C811" s="1"/>
      <c r="D811" s="14"/>
      <c r="E811" s="40"/>
    </row>
    <row r="812" spans="1:5">
      <c r="A812" s="39"/>
      <c r="B812" s="39"/>
      <c r="C812" s="1"/>
      <c r="D812" s="14"/>
      <c r="E812" s="40"/>
    </row>
    <row r="813" spans="1:5">
      <c r="A813" s="39"/>
      <c r="B813" s="39"/>
      <c r="C813" s="1"/>
      <c r="D813" s="14"/>
      <c r="E813" s="40"/>
    </row>
    <row r="814" spans="1:5">
      <c r="A814" s="39"/>
      <c r="B814" s="39"/>
      <c r="C814" s="1"/>
      <c r="D814" s="14"/>
      <c r="E814" s="40"/>
    </row>
    <row r="815" spans="1:5">
      <c r="A815" s="39"/>
      <c r="B815" s="39"/>
      <c r="C815" s="1"/>
      <c r="D815" s="14"/>
      <c r="E815" s="40"/>
    </row>
    <row r="816" spans="1:5">
      <c r="A816" s="39"/>
      <c r="B816" s="39"/>
      <c r="C816" s="1"/>
      <c r="D816" s="14"/>
      <c r="E816" s="40"/>
    </row>
    <row r="817" spans="1:5">
      <c r="A817" s="39"/>
      <c r="B817" s="39"/>
      <c r="C817" s="1"/>
      <c r="D817" s="14"/>
      <c r="E817" s="40"/>
    </row>
    <row r="818" spans="1:5">
      <c r="A818" s="39"/>
      <c r="B818" s="39"/>
      <c r="C818" s="1"/>
      <c r="D818" s="14"/>
      <c r="E818" s="40"/>
    </row>
    <row r="819" spans="1:5">
      <c r="A819" s="39"/>
      <c r="B819" s="39"/>
      <c r="C819" s="1"/>
      <c r="D819" s="14"/>
      <c r="E819" s="40"/>
    </row>
    <row r="820" spans="1:5">
      <c r="A820" s="39"/>
      <c r="B820" s="39"/>
      <c r="C820" s="1"/>
      <c r="D820" s="14"/>
      <c r="E820" s="40"/>
    </row>
    <row r="821" spans="1:5">
      <c r="A821" s="39"/>
      <c r="B821" s="39"/>
      <c r="C821" s="1"/>
      <c r="D821" s="14"/>
      <c r="E821" s="40"/>
    </row>
    <row r="822" spans="1:5">
      <c r="A822" s="39"/>
      <c r="B822" s="39"/>
      <c r="C822" s="1"/>
      <c r="D822" s="14"/>
      <c r="E822" s="40"/>
    </row>
    <row r="823" spans="1:5">
      <c r="A823" s="39"/>
      <c r="B823" s="39"/>
      <c r="C823" s="1"/>
      <c r="D823" s="14"/>
      <c r="E823" s="40"/>
    </row>
    <row r="824" spans="1:5">
      <c r="A824" s="39"/>
      <c r="B824" s="39"/>
      <c r="C824" s="1"/>
      <c r="D824" s="14"/>
      <c r="E824" s="40"/>
    </row>
    <row r="825" spans="1:5">
      <c r="A825" s="39"/>
      <c r="B825" s="39"/>
      <c r="C825" s="1"/>
      <c r="D825" s="14"/>
      <c r="E825" s="40"/>
    </row>
    <row r="826" spans="1:5">
      <c r="A826" s="39"/>
      <c r="B826" s="39"/>
      <c r="C826" s="1"/>
      <c r="D826" s="14"/>
      <c r="E826" s="40"/>
    </row>
    <row r="827" spans="1:5">
      <c r="A827" s="39"/>
      <c r="B827" s="39"/>
      <c r="C827" s="1"/>
      <c r="D827" s="14"/>
      <c r="E827" s="40"/>
    </row>
    <row r="828" spans="1:5">
      <c r="A828" s="39"/>
      <c r="B828" s="39"/>
      <c r="C828" s="1"/>
      <c r="D828" s="14"/>
      <c r="E828" s="40"/>
    </row>
    <row r="829" spans="1:5">
      <c r="A829" s="39"/>
      <c r="B829" s="39"/>
      <c r="C829" s="1"/>
      <c r="D829" s="14"/>
      <c r="E829" s="40"/>
    </row>
    <row r="830" spans="1:5">
      <c r="A830" s="39"/>
      <c r="B830" s="39"/>
      <c r="C830" s="1"/>
      <c r="D830" s="14"/>
      <c r="E830" s="40"/>
    </row>
    <row r="831" spans="1:5">
      <c r="A831" s="39"/>
      <c r="B831" s="39"/>
      <c r="C831" s="1"/>
      <c r="D831" s="14"/>
      <c r="E831" s="40"/>
    </row>
    <row r="832" spans="1:5">
      <c r="A832" s="39"/>
      <c r="B832" s="39"/>
      <c r="C832" s="1"/>
      <c r="D832" s="14"/>
      <c r="E832" s="40"/>
    </row>
    <row r="833" spans="1:5">
      <c r="A833" s="39"/>
      <c r="B833" s="39"/>
      <c r="C833" s="1"/>
      <c r="D833" s="14"/>
      <c r="E833" s="40"/>
    </row>
    <row r="834" spans="1:5">
      <c r="A834" s="39"/>
      <c r="B834" s="39"/>
      <c r="C834" s="1"/>
      <c r="D834" s="14"/>
      <c r="E834" s="40"/>
    </row>
    <row r="835" spans="1:5">
      <c r="A835" s="39"/>
      <c r="B835" s="39"/>
      <c r="C835" s="1"/>
      <c r="D835" s="14"/>
      <c r="E835" s="40"/>
    </row>
    <row r="836" spans="1:5">
      <c r="A836" s="39"/>
      <c r="B836" s="39"/>
      <c r="C836" s="1"/>
      <c r="D836" s="14"/>
      <c r="E836" s="40"/>
    </row>
    <row r="837" spans="1:5">
      <c r="A837" s="39"/>
      <c r="B837" s="39"/>
      <c r="C837" s="1"/>
      <c r="D837" s="14"/>
      <c r="E837" s="40"/>
    </row>
    <row r="838" spans="1:5">
      <c r="A838" s="39"/>
      <c r="B838" s="39"/>
      <c r="C838" s="1"/>
      <c r="D838" s="14"/>
      <c r="E838" s="40"/>
    </row>
    <row r="839" spans="1:5">
      <c r="A839" s="39"/>
      <c r="B839" s="39"/>
      <c r="C839" s="1"/>
      <c r="D839" s="14"/>
      <c r="E839" s="40"/>
    </row>
    <row r="840" spans="1:5">
      <c r="A840" s="39"/>
      <c r="B840" s="39"/>
      <c r="C840" s="1"/>
      <c r="D840" s="14"/>
      <c r="E840" s="40"/>
    </row>
    <row r="841" spans="1:5">
      <c r="A841" s="39"/>
      <c r="B841" s="39"/>
      <c r="C841" s="1"/>
      <c r="D841" s="14"/>
      <c r="E841" s="40"/>
    </row>
    <row r="842" spans="1:5">
      <c r="A842" s="39"/>
      <c r="B842" s="39"/>
      <c r="C842" s="1"/>
      <c r="D842" s="14"/>
      <c r="E842" s="40"/>
    </row>
    <row r="843" spans="1:5">
      <c r="A843" s="39"/>
      <c r="B843" s="39"/>
      <c r="C843" s="1"/>
      <c r="D843" s="14"/>
      <c r="E843" s="40"/>
    </row>
    <row r="844" spans="1:5">
      <c r="A844" s="39"/>
      <c r="B844" s="39"/>
      <c r="C844" s="1"/>
      <c r="D844" s="14"/>
      <c r="E844" s="40"/>
    </row>
    <row r="845" spans="1:5">
      <c r="A845" s="39"/>
      <c r="B845" s="39"/>
      <c r="C845" s="1"/>
      <c r="D845" s="14"/>
      <c r="E845" s="40"/>
    </row>
    <row r="846" spans="1:5">
      <c r="A846" s="39"/>
      <c r="B846" s="39"/>
      <c r="C846" s="1"/>
      <c r="D846" s="14"/>
      <c r="E846" s="40"/>
    </row>
    <row r="847" spans="1:5">
      <c r="A847" s="39"/>
      <c r="B847" s="39"/>
      <c r="C847" s="1"/>
      <c r="D847" s="14"/>
      <c r="E847" s="40"/>
    </row>
    <row r="848" spans="1:5">
      <c r="A848" s="39"/>
      <c r="B848" s="39"/>
      <c r="C848" s="1"/>
      <c r="D848" s="14"/>
      <c r="E848" s="40"/>
    </row>
    <row r="849" spans="1:5">
      <c r="A849" s="39"/>
      <c r="B849" s="39"/>
      <c r="C849" s="1"/>
      <c r="D849" s="14"/>
      <c r="E849" s="40"/>
    </row>
    <row r="850" spans="1:5">
      <c r="A850" s="39"/>
      <c r="B850" s="39"/>
      <c r="C850" s="1"/>
      <c r="D850" s="14"/>
      <c r="E850" s="40"/>
    </row>
    <row r="851" spans="1:5">
      <c r="A851" s="39"/>
      <c r="B851" s="39"/>
      <c r="C851" s="1"/>
      <c r="D851" s="14"/>
      <c r="E851" s="40"/>
    </row>
    <row r="852" spans="1:5">
      <c r="A852" s="39"/>
      <c r="B852" s="39"/>
      <c r="C852" s="1"/>
      <c r="D852" s="14"/>
      <c r="E852" s="40"/>
    </row>
    <row r="853" spans="1:5">
      <c r="A853" s="39"/>
      <c r="B853" s="39"/>
      <c r="C853" s="1"/>
      <c r="D853" s="14"/>
      <c r="E853" s="40"/>
    </row>
    <row r="854" spans="1:5">
      <c r="A854" s="39"/>
      <c r="B854" s="39"/>
      <c r="C854" s="1"/>
      <c r="D854" s="14"/>
      <c r="E854" s="40"/>
    </row>
    <row r="855" spans="1:5">
      <c r="A855" s="39"/>
      <c r="B855" s="39"/>
      <c r="C855" s="1"/>
      <c r="D855" s="14"/>
      <c r="E855" s="40"/>
    </row>
    <row r="856" spans="1:5">
      <c r="A856" s="39"/>
      <c r="B856" s="39"/>
      <c r="C856" s="1"/>
      <c r="D856" s="14"/>
      <c r="E856" s="40"/>
    </row>
    <row r="857" spans="1:5">
      <c r="A857" s="39"/>
      <c r="B857" s="39"/>
      <c r="C857" s="1"/>
      <c r="D857" s="14"/>
      <c r="E857" s="40"/>
    </row>
    <row r="858" spans="1:5">
      <c r="A858" s="39"/>
      <c r="B858" s="39"/>
      <c r="C858" s="1"/>
      <c r="D858" s="14"/>
      <c r="E858" s="40"/>
    </row>
    <row r="859" spans="1:5">
      <c r="A859" s="39"/>
      <c r="B859" s="39"/>
      <c r="C859" s="1"/>
      <c r="D859" s="14"/>
      <c r="E859" s="40"/>
    </row>
    <row r="860" spans="1:5">
      <c r="A860" s="39"/>
      <c r="B860" s="39"/>
      <c r="C860" s="1"/>
      <c r="D860" s="14"/>
      <c r="E860" s="40"/>
    </row>
    <row r="861" spans="1:5">
      <c r="A861" s="39"/>
      <c r="B861" s="39"/>
      <c r="C861" s="1"/>
      <c r="D861" s="14"/>
      <c r="E861" s="40"/>
    </row>
    <row r="862" spans="1:5">
      <c r="A862" s="39"/>
      <c r="B862" s="39"/>
      <c r="C862" s="1"/>
      <c r="D862" s="14"/>
      <c r="E862" s="40"/>
    </row>
    <row r="863" spans="1:5">
      <c r="A863" s="39"/>
      <c r="B863" s="39"/>
      <c r="C863" s="1"/>
      <c r="D863" s="14"/>
      <c r="E863" s="40"/>
    </row>
    <row r="864" spans="1:5">
      <c r="A864" s="39"/>
      <c r="B864" s="39"/>
      <c r="C864" s="1"/>
      <c r="D864" s="14"/>
      <c r="E864" s="40"/>
    </row>
    <row r="865" spans="1:5">
      <c r="A865" s="39"/>
      <c r="B865" s="39"/>
      <c r="C865" s="1"/>
      <c r="D865" s="14"/>
      <c r="E865" s="40"/>
    </row>
    <row r="866" spans="1:5">
      <c r="A866" s="39"/>
      <c r="B866" s="39"/>
      <c r="C866" s="1"/>
      <c r="D866" s="14"/>
      <c r="E866" s="40"/>
    </row>
    <row r="867" spans="1:5">
      <c r="A867" s="39"/>
      <c r="B867" s="39"/>
      <c r="C867" s="1"/>
      <c r="D867" s="14"/>
      <c r="E867" s="40"/>
    </row>
    <row r="868" spans="1:5">
      <c r="A868" s="39"/>
      <c r="B868" s="39"/>
      <c r="C868" s="1"/>
      <c r="D868" s="14"/>
      <c r="E868" s="40"/>
    </row>
    <row r="869" spans="1:5">
      <c r="A869" s="39"/>
      <c r="B869" s="39"/>
      <c r="C869" s="1"/>
      <c r="D869" s="14"/>
      <c r="E869" s="40"/>
    </row>
    <row r="870" spans="1:5">
      <c r="A870" s="39"/>
      <c r="B870" s="39"/>
      <c r="C870" s="1"/>
      <c r="D870" s="14"/>
      <c r="E870" s="40"/>
    </row>
    <row r="871" spans="1:5">
      <c r="A871" s="39"/>
      <c r="B871" s="39"/>
      <c r="C871" s="1"/>
      <c r="D871" s="14"/>
      <c r="E871" s="40"/>
    </row>
    <row r="872" spans="1:5">
      <c r="A872" s="39"/>
      <c r="B872" s="39"/>
      <c r="C872" s="1"/>
      <c r="D872" s="14"/>
      <c r="E872" s="40"/>
    </row>
    <row r="873" spans="1:5">
      <c r="A873" s="39"/>
      <c r="B873" s="39"/>
      <c r="C873" s="1"/>
      <c r="D873" s="14"/>
      <c r="E873" s="40"/>
    </row>
    <row r="874" spans="1:5">
      <c r="A874" s="39"/>
      <c r="B874" s="39"/>
      <c r="C874" s="1"/>
      <c r="D874" s="14"/>
      <c r="E874" s="40"/>
    </row>
    <row r="875" spans="1:5">
      <c r="A875" s="39"/>
      <c r="B875" s="39"/>
      <c r="C875" s="1"/>
      <c r="D875" s="14"/>
      <c r="E875" s="40"/>
    </row>
    <row r="876" spans="1:5">
      <c r="A876" s="39"/>
      <c r="B876" s="39"/>
      <c r="C876" s="1"/>
      <c r="D876" s="14"/>
      <c r="E876" s="40"/>
    </row>
    <row r="877" spans="1:5">
      <c r="A877" s="39"/>
      <c r="B877" s="39"/>
      <c r="C877" s="1"/>
      <c r="D877" s="14"/>
      <c r="E877" s="40"/>
    </row>
    <row r="878" spans="1:5">
      <c r="A878" s="39"/>
      <c r="B878" s="39"/>
      <c r="C878" s="1"/>
      <c r="D878" s="14"/>
      <c r="E878" s="40"/>
    </row>
    <row r="879" spans="1:5">
      <c r="A879" s="39"/>
      <c r="B879" s="39"/>
      <c r="C879" s="1"/>
      <c r="D879" s="14"/>
      <c r="E879" s="40"/>
    </row>
    <row r="880" spans="1:5">
      <c r="A880" s="39"/>
      <c r="B880" s="39"/>
      <c r="C880" s="1"/>
      <c r="D880" s="14"/>
      <c r="E880" s="40"/>
    </row>
    <row r="881" spans="1:5">
      <c r="A881" s="39"/>
      <c r="B881" s="39"/>
      <c r="C881" s="1"/>
      <c r="D881" s="14"/>
      <c r="E881" s="40"/>
    </row>
    <row r="882" spans="1:5">
      <c r="A882" s="39"/>
      <c r="B882" s="39"/>
      <c r="C882" s="1"/>
      <c r="D882" s="14"/>
      <c r="E882" s="40"/>
    </row>
    <row r="883" spans="1:5">
      <c r="A883" s="39"/>
      <c r="B883" s="39"/>
      <c r="C883" s="1"/>
      <c r="D883" s="14"/>
      <c r="E883" s="40"/>
    </row>
    <row r="884" spans="1:5">
      <c r="A884" s="39"/>
      <c r="B884" s="39"/>
      <c r="C884" s="1"/>
      <c r="D884" s="14"/>
      <c r="E884" s="40"/>
    </row>
    <row r="885" spans="1:5">
      <c r="A885" s="39"/>
      <c r="B885" s="39"/>
      <c r="C885" s="1"/>
      <c r="D885" s="14"/>
      <c r="E885" s="40"/>
    </row>
    <row r="886" spans="1:5">
      <c r="A886" s="39"/>
      <c r="B886" s="39"/>
      <c r="C886" s="1"/>
      <c r="D886" s="14"/>
      <c r="E886" s="40"/>
    </row>
    <row r="887" spans="1:5">
      <c r="A887" s="39"/>
      <c r="B887" s="39"/>
      <c r="C887" s="1"/>
      <c r="D887" s="14"/>
      <c r="E887" s="40"/>
    </row>
    <row r="888" spans="1:5">
      <c r="A888" s="39"/>
      <c r="B888" s="39"/>
      <c r="C888" s="1"/>
      <c r="D888" s="14"/>
      <c r="E888" s="40"/>
    </row>
    <row r="889" spans="1:5">
      <c r="A889" s="39"/>
      <c r="B889" s="39"/>
      <c r="C889" s="1"/>
      <c r="D889" s="14"/>
      <c r="E889" s="40"/>
    </row>
    <row r="890" spans="1:5">
      <c r="A890" s="39"/>
      <c r="B890" s="39"/>
      <c r="C890" s="1"/>
      <c r="D890" s="14"/>
      <c r="E890" s="40"/>
    </row>
    <row r="891" spans="1:5">
      <c r="A891" s="39"/>
      <c r="B891" s="39"/>
      <c r="C891" s="1"/>
      <c r="D891" s="14"/>
      <c r="E891" s="40"/>
    </row>
    <row r="892" spans="1:5">
      <c r="A892" s="39"/>
      <c r="B892" s="39"/>
      <c r="C892" s="1"/>
      <c r="D892" s="14"/>
      <c r="E892" s="40"/>
    </row>
    <row r="893" spans="1:5">
      <c r="A893" s="39"/>
      <c r="B893" s="39"/>
      <c r="C893" s="1"/>
      <c r="D893" s="14"/>
      <c r="E893" s="40"/>
    </row>
    <row r="894" spans="1:5">
      <c r="A894" s="39"/>
      <c r="B894" s="39"/>
      <c r="C894" s="1"/>
      <c r="D894" s="14"/>
      <c r="E894" s="40"/>
    </row>
    <row r="895" spans="1:5">
      <c r="A895" s="39"/>
      <c r="B895" s="39"/>
      <c r="C895" s="1"/>
      <c r="D895" s="14"/>
      <c r="E895" s="40"/>
    </row>
    <row r="896" spans="1:5">
      <c r="A896" s="39"/>
      <c r="B896" s="39"/>
      <c r="C896" s="1"/>
      <c r="D896" s="14"/>
      <c r="E896" s="40"/>
    </row>
    <row r="897" spans="1:5">
      <c r="A897" s="39"/>
      <c r="B897" s="39"/>
      <c r="C897" s="1"/>
      <c r="D897" s="14"/>
      <c r="E897" s="40"/>
    </row>
    <row r="898" spans="1:5">
      <c r="A898" s="39"/>
      <c r="B898" s="39"/>
      <c r="C898" s="1"/>
      <c r="D898" s="14"/>
      <c r="E898" s="40"/>
    </row>
    <row r="899" spans="1:5">
      <c r="A899" s="39"/>
      <c r="B899" s="39"/>
      <c r="C899" s="1"/>
      <c r="D899" s="14"/>
      <c r="E899" s="40"/>
    </row>
    <row r="900" spans="1:5">
      <c r="A900" s="39"/>
      <c r="B900" s="39"/>
      <c r="C900" s="1"/>
      <c r="D900" s="14"/>
      <c r="E900" s="40"/>
    </row>
    <row r="901" spans="1:5">
      <c r="A901" s="39"/>
      <c r="B901" s="39"/>
      <c r="C901" s="1"/>
      <c r="D901" s="14"/>
      <c r="E901" s="40"/>
    </row>
    <row r="902" spans="1:5">
      <c r="A902" s="39"/>
      <c r="B902" s="39"/>
      <c r="C902" s="1"/>
      <c r="D902" s="14"/>
      <c r="E902" s="40"/>
    </row>
    <row r="903" spans="1:5">
      <c r="A903" s="39"/>
      <c r="B903" s="39"/>
      <c r="C903" s="1"/>
      <c r="D903" s="14"/>
      <c r="E903" s="40"/>
    </row>
    <row r="904" spans="1:5">
      <c r="A904" s="39"/>
      <c r="B904" s="39"/>
      <c r="C904" s="1"/>
      <c r="D904" s="14"/>
      <c r="E904" s="40"/>
    </row>
    <row r="905" spans="1:5">
      <c r="A905" s="39"/>
      <c r="B905" s="39"/>
      <c r="C905" s="1"/>
      <c r="D905" s="14"/>
      <c r="E905" s="40"/>
    </row>
    <row r="906" spans="1:5">
      <c r="A906" s="39"/>
      <c r="B906" s="39"/>
      <c r="C906" s="1"/>
      <c r="D906" s="14"/>
      <c r="E906" s="40"/>
    </row>
    <row r="907" spans="1:5">
      <c r="A907" s="39"/>
      <c r="B907" s="39"/>
      <c r="C907" s="1"/>
      <c r="D907" s="14"/>
      <c r="E907" s="40"/>
    </row>
    <row r="908" spans="1:5">
      <c r="A908" s="39"/>
      <c r="B908" s="39"/>
      <c r="C908" s="1"/>
      <c r="D908" s="14"/>
      <c r="E908" s="40"/>
    </row>
    <row r="909" spans="1:5">
      <c r="A909" s="39"/>
      <c r="B909" s="39"/>
      <c r="C909" s="1"/>
      <c r="D909" s="14"/>
      <c r="E909" s="40"/>
    </row>
    <row r="910" spans="1:5">
      <c r="A910" s="39"/>
      <c r="B910" s="39"/>
      <c r="C910" s="1"/>
      <c r="D910" s="14"/>
      <c r="E910" s="40"/>
    </row>
    <row r="911" spans="1:5">
      <c r="A911" s="39"/>
      <c r="B911" s="39"/>
      <c r="C911" s="1"/>
      <c r="D911" s="14"/>
      <c r="E911" s="40"/>
    </row>
    <row r="912" spans="1:5">
      <c r="A912" s="39"/>
      <c r="B912" s="39"/>
      <c r="C912" s="1"/>
      <c r="D912" s="14"/>
      <c r="E912" s="40"/>
    </row>
    <row r="913" spans="1:5">
      <c r="A913" s="39"/>
      <c r="B913" s="39"/>
      <c r="C913" s="1"/>
      <c r="D913" s="14"/>
      <c r="E913" s="40"/>
    </row>
    <row r="914" spans="1:5">
      <c r="A914" s="39"/>
      <c r="B914" s="39"/>
      <c r="C914" s="1"/>
      <c r="D914" s="14"/>
      <c r="E914" s="40"/>
    </row>
    <row r="915" spans="1:5">
      <c r="A915" s="39"/>
      <c r="B915" s="39"/>
      <c r="C915" s="1"/>
      <c r="D915" s="14"/>
      <c r="E915" s="40"/>
    </row>
    <row r="916" spans="1:5">
      <c r="A916" s="39"/>
      <c r="B916" s="39"/>
      <c r="C916" s="1"/>
      <c r="D916" s="14"/>
      <c r="E916" s="40"/>
    </row>
    <row r="917" spans="1:5">
      <c r="A917" s="39"/>
      <c r="B917" s="39"/>
      <c r="C917" s="1"/>
      <c r="D917" s="14"/>
      <c r="E917" s="40"/>
    </row>
    <row r="918" spans="1:5">
      <c r="A918" s="39"/>
      <c r="B918" s="39"/>
      <c r="C918" s="1"/>
      <c r="D918" s="14"/>
      <c r="E918" s="40"/>
    </row>
    <row r="919" spans="1:5">
      <c r="A919" s="39"/>
      <c r="B919" s="39"/>
      <c r="C919" s="1"/>
      <c r="D919" s="14"/>
      <c r="E919" s="40"/>
    </row>
    <row r="920" spans="1:5">
      <c r="A920" s="39"/>
      <c r="B920" s="39"/>
      <c r="C920" s="1"/>
      <c r="D920" s="14"/>
      <c r="E920" s="40"/>
    </row>
    <row r="921" spans="1:5">
      <c r="A921" s="39"/>
      <c r="B921" s="39"/>
      <c r="C921" s="1"/>
      <c r="D921" s="14"/>
      <c r="E921" s="40"/>
    </row>
    <row r="922" spans="1:5">
      <c r="A922" s="39"/>
      <c r="B922" s="39"/>
      <c r="C922" s="1"/>
      <c r="D922" s="14"/>
      <c r="E922" s="40"/>
    </row>
    <row r="923" spans="1:5">
      <c r="A923" s="39"/>
      <c r="B923" s="39"/>
      <c r="C923" s="1"/>
      <c r="D923" s="14"/>
      <c r="E923" s="40"/>
    </row>
    <row r="924" spans="1:5">
      <c r="A924" s="39"/>
      <c r="B924" s="39"/>
      <c r="C924" s="1"/>
      <c r="D924" s="14"/>
      <c r="E924" s="40"/>
    </row>
    <row r="925" spans="1:5">
      <c r="A925" s="39"/>
      <c r="B925" s="39"/>
      <c r="C925" s="1"/>
      <c r="D925" s="14"/>
      <c r="E925" s="40"/>
    </row>
    <row r="926" spans="1:5">
      <c r="A926" s="39"/>
      <c r="B926" s="39"/>
      <c r="C926" s="1"/>
      <c r="D926" s="14"/>
      <c r="E926" s="40"/>
    </row>
    <row r="927" spans="1:5">
      <c r="A927" s="39"/>
      <c r="B927" s="39"/>
      <c r="C927" s="1"/>
      <c r="D927" s="14"/>
      <c r="E927" s="40"/>
    </row>
    <row r="928" spans="1:5">
      <c r="A928" s="39"/>
      <c r="B928" s="39"/>
      <c r="C928" s="1"/>
      <c r="D928" s="14"/>
      <c r="E928" s="40"/>
    </row>
    <row r="929" spans="1:5">
      <c r="A929" s="39"/>
      <c r="B929" s="39"/>
      <c r="C929" s="1"/>
      <c r="D929" s="14"/>
      <c r="E929" s="40"/>
    </row>
    <row r="930" spans="1:5">
      <c r="A930" s="39"/>
      <c r="B930" s="39"/>
      <c r="C930" s="1"/>
      <c r="D930" s="14"/>
      <c r="E930" s="40"/>
    </row>
    <row r="931" spans="1:5">
      <c r="A931" s="39"/>
      <c r="B931" s="39"/>
      <c r="C931" s="1"/>
      <c r="D931" s="14"/>
      <c r="E931" s="40"/>
    </row>
    <row r="932" spans="1:5">
      <c r="A932" s="39"/>
      <c r="B932" s="39"/>
      <c r="C932" s="1"/>
      <c r="D932" s="14"/>
      <c r="E932" s="40"/>
    </row>
    <row r="933" spans="1:5">
      <c r="A933" s="39"/>
      <c r="B933" s="39"/>
      <c r="C933" s="1"/>
      <c r="D933" s="14"/>
      <c r="E933" s="40"/>
    </row>
    <row r="934" spans="1:5">
      <c r="A934" s="39"/>
      <c r="B934" s="39"/>
      <c r="C934" s="1"/>
      <c r="D934" s="14"/>
      <c r="E934" s="40"/>
    </row>
    <row r="935" spans="1:5">
      <c r="A935" s="39"/>
      <c r="B935" s="39"/>
      <c r="C935" s="1"/>
      <c r="D935" s="14"/>
      <c r="E935" s="40"/>
    </row>
    <row r="936" spans="1:5">
      <c r="A936" s="39"/>
      <c r="B936" s="39"/>
      <c r="C936" s="1"/>
      <c r="D936" s="14"/>
      <c r="E936" s="40"/>
    </row>
    <row r="937" spans="1:5">
      <c r="A937" s="39"/>
      <c r="B937" s="39"/>
      <c r="C937" s="1"/>
      <c r="D937" s="14"/>
      <c r="E937" s="40"/>
    </row>
    <row r="938" spans="1:5">
      <c r="A938" s="39"/>
      <c r="B938" s="39"/>
      <c r="C938" s="1"/>
      <c r="D938" s="14"/>
      <c r="E938" s="40"/>
    </row>
    <row r="939" spans="1:5">
      <c r="A939" s="39"/>
      <c r="B939" s="39"/>
      <c r="C939" s="1"/>
      <c r="D939" s="14"/>
      <c r="E939" s="40"/>
    </row>
    <row r="940" spans="1:5">
      <c r="A940" s="39"/>
      <c r="B940" s="39"/>
      <c r="C940" s="1"/>
      <c r="D940" s="14"/>
      <c r="E940" s="40"/>
    </row>
    <row r="941" spans="1:5">
      <c r="A941" s="39"/>
      <c r="B941" s="39"/>
      <c r="C941" s="1"/>
      <c r="D941" s="14"/>
      <c r="E941" s="40"/>
    </row>
    <row r="942" spans="1:5">
      <c r="A942" s="39"/>
      <c r="B942" s="39"/>
      <c r="C942" s="1"/>
      <c r="D942" s="14"/>
      <c r="E942" s="40"/>
    </row>
    <row r="943" spans="1:5">
      <c r="A943" s="39"/>
      <c r="B943" s="39"/>
      <c r="C943" s="1"/>
      <c r="D943" s="14"/>
      <c r="E943" s="40"/>
    </row>
    <row r="944" spans="1:5">
      <c r="A944" s="39"/>
      <c r="B944" s="39"/>
      <c r="C944" s="1"/>
      <c r="D944" s="14"/>
      <c r="E944" s="40"/>
    </row>
    <row r="945" spans="1:5">
      <c r="A945" s="39"/>
      <c r="B945" s="39"/>
      <c r="C945" s="1"/>
      <c r="D945" s="14"/>
      <c r="E945" s="40"/>
    </row>
    <row r="946" spans="1:5">
      <c r="A946" s="39"/>
      <c r="B946" s="39"/>
      <c r="C946" s="1"/>
      <c r="D946" s="14"/>
      <c r="E946" s="40"/>
    </row>
    <row r="947" spans="1:5">
      <c r="A947" s="39"/>
      <c r="B947" s="39"/>
      <c r="C947" s="1"/>
      <c r="D947" s="14"/>
      <c r="E947" s="40"/>
    </row>
    <row r="948" spans="1:5">
      <c r="A948" s="39"/>
      <c r="B948" s="39"/>
      <c r="C948" s="1"/>
      <c r="D948" s="14"/>
      <c r="E948" s="40"/>
    </row>
    <row r="949" spans="1:5">
      <c r="A949" s="39"/>
      <c r="B949" s="39"/>
      <c r="C949" s="1"/>
      <c r="D949" s="14"/>
      <c r="E949" s="40"/>
    </row>
    <row r="950" spans="1:5">
      <c r="A950" s="39"/>
      <c r="B950" s="39"/>
      <c r="C950" s="1"/>
      <c r="D950" s="14"/>
      <c r="E950" s="40"/>
    </row>
    <row r="951" spans="1:5">
      <c r="A951" s="39"/>
      <c r="B951" s="39"/>
      <c r="C951" s="1"/>
      <c r="D951" s="14"/>
      <c r="E951" s="40"/>
    </row>
    <row r="952" spans="1:5">
      <c r="A952" s="39"/>
      <c r="B952" s="39"/>
      <c r="C952" s="1"/>
      <c r="D952" s="14"/>
      <c r="E952" s="40"/>
    </row>
    <row r="953" spans="1:5">
      <c r="A953" s="39"/>
      <c r="B953" s="39"/>
      <c r="C953" s="1"/>
      <c r="D953" s="14"/>
      <c r="E953" s="40"/>
    </row>
    <row r="954" spans="1:5">
      <c r="A954" s="39"/>
      <c r="B954" s="39"/>
      <c r="C954" s="1"/>
      <c r="D954" s="14"/>
      <c r="E954" s="40"/>
    </row>
    <row r="955" spans="1:5">
      <c r="A955" s="39"/>
      <c r="B955" s="39"/>
      <c r="C955" s="1"/>
      <c r="D955" s="14"/>
      <c r="E955" s="40"/>
    </row>
    <row r="956" spans="1:5">
      <c r="A956" s="39"/>
      <c r="B956" s="39"/>
      <c r="C956" s="1"/>
      <c r="D956" s="14"/>
      <c r="E956" s="40"/>
    </row>
    <row r="957" spans="1:5">
      <c r="A957" s="39"/>
      <c r="B957" s="39"/>
      <c r="C957" s="1"/>
      <c r="D957" s="14"/>
      <c r="E957" s="40"/>
    </row>
    <row r="958" spans="1:5">
      <c r="A958" s="39"/>
      <c r="B958" s="39"/>
      <c r="C958" s="1"/>
      <c r="D958" s="14"/>
      <c r="E958" s="40"/>
    </row>
    <row r="959" spans="1:5">
      <c r="A959" s="39"/>
      <c r="B959" s="39"/>
      <c r="C959" s="1"/>
      <c r="D959" s="14"/>
      <c r="E959" s="40"/>
    </row>
    <row r="960" spans="1:5">
      <c r="A960" s="39"/>
      <c r="B960" s="39"/>
      <c r="C960" s="1"/>
      <c r="D960" s="14"/>
      <c r="E960" s="40"/>
    </row>
    <row r="961" spans="1:5">
      <c r="A961" s="39"/>
      <c r="B961" s="39"/>
      <c r="C961" s="1"/>
      <c r="D961" s="14"/>
      <c r="E961" s="40"/>
    </row>
    <row r="962" spans="1:5">
      <c r="A962" s="39"/>
      <c r="B962" s="39"/>
      <c r="C962" s="1"/>
      <c r="D962" s="14"/>
      <c r="E962" s="40"/>
    </row>
    <row r="963" spans="1:5">
      <c r="A963" s="39"/>
      <c r="B963" s="39"/>
      <c r="C963" s="1"/>
      <c r="D963" s="14"/>
      <c r="E963" s="40"/>
    </row>
    <row r="964" spans="1:5">
      <c r="A964" s="39"/>
      <c r="B964" s="39"/>
      <c r="C964" s="1"/>
      <c r="D964" s="14"/>
      <c r="E964" s="40"/>
    </row>
    <row r="965" spans="1:5">
      <c r="A965" s="39"/>
      <c r="B965" s="39"/>
      <c r="C965" s="1"/>
      <c r="D965" s="14"/>
      <c r="E965" s="40"/>
    </row>
    <row r="966" spans="1:5">
      <c r="A966" s="39"/>
      <c r="B966" s="39"/>
      <c r="C966" s="1"/>
      <c r="D966" s="14"/>
      <c r="E966" s="40"/>
    </row>
    <row r="967" spans="1:5">
      <c r="A967" s="39"/>
      <c r="B967" s="39"/>
      <c r="C967" s="1"/>
      <c r="D967" s="14"/>
      <c r="E967" s="40"/>
    </row>
    <row r="968" spans="1:5">
      <c r="A968" s="39"/>
      <c r="B968" s="39"/>
      <c r="C968" s="1"/>
      <c r="D968" s="14"/>
      <c r="E968" s="40"/>
    </row>
    <row r="969" spans="1:5">
      <c r="A969" s="39"/>
      <c r="B969" s="39"/>
      <c r="C969" s="1"/>
      <c r="D969" s="14"/>
      <c r="E969" s="40"/>
    </row>
    <row r="970" spans="1:5">
      <c r="A970" s="39"/>
      <c r="B970" s="39"/>
      <c r="C970" s="1"/>
      <c r="D970" s="14"/>
      <c r="E970" s="40"/>
    </row>
    <row r="971" spans="1:5">
      <c r="A971" s="39"/>
      <c r="B971" s="39"/>
      <c r="C971" s="1"/>
      <c r="D971" s="14"/>
      <c r="E971" s="40"/>
    </row>
    <row r="972" spans="1:5">
      <c r="A972" s="39"/>
      <c r="B972" s="39"/>
      <c r="C972" s="1"/>
      <c r="D972" s="14"/>
      <c r="E972" s="40"/>
    </row>
    <row r="973" spans="1:5">
      <c r="A973" s="39"/>
      <c r="B973" s="39"/>
      <c r="C973" s="1"/>
      <c r="D973" s="14"/>
      <c r="E973" s="40"/>
    </row>
    <row r="974" spans="1:5">
      <c r="A974" s="39"/>
      <c r="B974" s="39"/>
      <c r="C974" s="1"/>
      <c r="D974" s="14"/>
      <c r="E974" s="40"/>
    </row>
    <row r="975" spans="1:5">
      <c r="A975" s="39"/>
      <c r="B975" s="39"/>
      <c r="C975" s="1"/>
      <c r="D975" s="14"/>
      <c r="E975" s="40"/>
    </row>
    <row r="976" spans="1:5">
      <c r="A976" s="39"/>
      <c r="B976" s="39"/>
      <c r="C976" s="1"/>
      <c r="D976" s="14"/>
      <c r="E976" s="40"/>
    </row>
    <row r="977" spans="1:5">
      <c r="A977" s="39"/>
      <c r="B977" s="39"/>
      <c r="C977" s="1"/>
      <c r="D977" s="14"/>
      <c r="E977" s="40"/>
    </row>
    <row r="978" spans="1:5">
      <c r="A978" s="39"/>
      <c r="B978" s="39"/>
      <c r="C978" s="1"/>
      <c r="D978" s="14"/>
      <c r="E978" s="40"/>
    </row>
    <row r="979" spans="1:5">
      <c r="A979" s="39"/>
      <c r="B979" s="39"/>
      <c r="C979" s="1"/>
      <c r="D979" s="14"/>
      <c r="E979" s="40"/>
    </row>
    <row r="980" spans="1:5">
      <c r="A980" s="39"/>
      <c r="B980" s="39"/>
      <c r="C980" s="1"/>
      <c r="D980" s="14"/>
      <c r="E980" s="40"/>
    </row>
    <row r="981" spans="1:5">
      <c r="A981" s="39"/>
      <c r="B981" s="39"/>
      <c r="C981" s="1"/>
      <c r="D981" s="14"/>
      <c r="E981" s="40"/>
    </row>
    <row r="982" spans="1:5">
      <c r="A982" s="39"/>
      <c r="B982" s="39"/>
      <c r="C982" s="1"/>
      <c r="D982" s="14"/>
      <c r="E982" s="40"/>
    </row>
    <row r="983" spans="1:5">
      <c r="A983" s="39"/>
      <c r="B983" s="39"/>
      <c r="C983" s="1"/>
      <c r="D983" s="14"/>
      <c r="E983" s="40"/>
    </row>
    <row r="984" spans="1:5">
      <c r="A984" s="39"/>
      <c r="B984" s="39"/>
      <c r="C984" s="1"/>
      <c r="D984" s="14"/>
      <c r="E984" s="40"/>
    </row>
    <row r="985" spans="1:5">
      <c r="A985" s="39"/>
      <c r="B985" s="39"/>
      <c r="C985" s="1"/>
      <c r="D985" s="14"/>
      <c r="E985" s="40"/>
    </row>
    <row r="986" spans="1:5">
      <c r="A986" s="39"/>
      <c r="B986" s="39"/>
      <c r="C986" s="1"/>
      <c r="D986" s="14"/>
      <c r="E986" s="40"/>
    </row>
    <row r="987" spans="1:5">
      <c r="A987" s="39"/>
      <c r="B987" s="39"/>
      <c r="C987" s="1"/>
      <c r="D987" s="14"/>
      <c r="E987" s="40"/>
    </row>
    <row r="988" spans="1:5">
      <c r="A988" s="39"/>
      <c r="B988" s="39"/>
      <c r="C988" s="1"/>
      <c r="D988" s="14"/>
      <c r="E988" s="40"/>
    </row>
    <row r="989" spans="1:5">
      <c r="A989" s="39"/>
      <c r="B989" s="39"/>
      <c r="C989" s="1"/>
      <c r="D989" s="14"/>
      <c r="E989" s="40"/>
    </row>
    <row r="990" spans="1:5">
      <c r="A990" s="39"/>
      <c r="B990" s="39"/>
      <c r="C990" s="1"/>
      <c r="D990" s="14"/>
      <c r="E990" s="40"/>
    </row>
    <row r="991" spans="1:5">
      <c r="A991" s="39"/>
      <c r="B991" s="39"/>
      <c r="C991" s="1"/>
      <c r="D991" s="14"/>
      <c r="E991" s="40"/>
    </row>
    <row r="992" spans="1:5">
      <c r="A992" s="39"/>
      <c r="B992" s="39"/>
      <c r="C992" s="1"/>
      <c r="D992" s="14"/>
      <c r="E992" s="40"/>
    </row>
    <row r="993" spans="1:5">
      <c r="A993" s="39"/>
      <c r="B993" s="39"/>
      <c r="C993" s="1"/>
      <c r="D993" s="14"/>
      <c r="E993" s="40"/>
    </row>
    <row r="994" spans="1:5">
      <c r="A994" s="39"/>
      <c r="B994" s="39"/>
      <c r="C994" s="1"/>
      <c r="D994" s="14"/>
      <c r="E994" s="40"/>
    </row>
    <row r="995" spans="1:5">
      <c r="A995" s="39"/>
      <c r="B995" s="39"/>
      <c r="C995" s="1"/>
      <c r="D995" s="14"/>
      <c r="E995" s="40"/>
    </row>
    <row r="996" spans="1:5">
      <c r="A996" s="39"/>
      <c r="B996" s="39"/>
      <c r="C996" s="1"/>
      <c r="D996" s="14"/>
      <c r="E996" s="40"/>
    </row>
    <row r="997" spans="1:5">
      <c r="A997" s="39"/>
      <c r="B997" s="39"/>
      <c r="C997" s="1"/>
      <c r="D997" s="14"/>
      <c r="E997" s="40"/>
    </row>
    <row r="998" spans="1:5">
      <c r="A998" s="39"/>
      <c r="B998" s="39"/>
      <c r="C998" s="1"/>
      <c r="D998" s="14"/>
      <c r="E998" s="40"/>
    </row>
    <row r="999" spans="1:5">
      <c r="A999" s="39"/>
      <c r="B999" s="39"/>
      <c r="C999" s="1"/>
      <c r="D999" s="14"/>
      <c r="E999" s="40"/>
    </row>
    <row r="1000" spans="1:5">
      <c r="A1000" s="39"/>
      <c r="B1000" s="39"/>
      <c r="C1000" s="1"/>
      <c r="D1000" s="14"/>
      <c r="E1000" s="40"/>
    </row>
    <row r="1001" spans="1:5">
      <c r="A1001" s="39"/>
      <c r="B1001" s="39"/>
      <c r="C1001" s="1"/>
      <c r="D1001" s="14"/>
      <c r="E1001" s="40"/>
    </row>
    <row r="1002" spans="1:5">
      <c r="A1002" s="39"/>
      <c r="B1002" s="39"/>
      <c r="C1002" s="1"/>
      <c r="D1002" s="14"/>
      <c r="E1002" s="40"/>
    </row>
    <row r="1003" spans="1:5">
      <c r="A1003" s="39"/>
      <c r="B1003" s="39"/>
      <c r="C1003" s="1"/>
      <c r="D1003" s="14"/>
      <c r="E1003" s="40"/>
    </row>
    <row r="1004" spans="1:5">
      <c r="A1004" s="39"/>
      <c r="B1004" s="39"/>
      <c r="C1004" s="1"/>
      <c r="D1004" s="14"/>
      <c r="E1004" s="40"/>
    </row>
    <row r="1005" spans="1:5">
      <c r="A1005" s="39"/>
      <c r="B1005" s="39"/>
      <c r="C1005" s="1"/>
      <c r="D1005" s="14"/>
      <c r="E1005" s="40"/>
    </row>
    <row r="1006" spans="1:5">
      <c r="A1006" s="39"/>
      <c r="B1006" s="39"/>
      <c r="C1006" s="1"/>
      <c r="D1006" s="14"/>
      <c r="E1006" s="40"/>
    </row>
    <row r="1007" spans="1:5">
      <c r="A1007" s="39"/>
      <c r="B1007" s="39"/>
      <c r="C1007" s="1"/>
      <c r="D1007" s="14"/>
      <c r="E1007" s="40"/>
    </row>
    <row r="1008" spans="1:5">
      <c r="A1008" s="39"/>
      <c r="B1008" s="39"/>
      <c r="C1008" s="1"/>
      <c r="D1008" s="14"/>
      <c r="E1008" s="40"/>
    </row>
    <row r="1009" spans="1:5">
      <c r="A1009" s="39"/>
      <c r="B1009" s="39"/>
      <c r="C1009" s="1"/>
      <c r="D1009" s="14"/>
      <c r="E1009" s="40"/>
    </row>
    <row r="1010" spans="1:5">
      <c r="A1010" s="39"/>
      <c r="B1010" s="39"/>
      <c r="C1010" s="1"/>
      <c r="D1010" s="14"/>
      <c r="E1010" s="40"/>
    </row>
    <row r="1011" spans="1:5">
      <c r="A1011" s="39"/>
      <c r="B1011" s="39"/>
      <c r="C1011" s="1"/>
      <c r="D1011" s="14"/>
      <c r="E1011" s="40"/>
    </row>
    <row r="1012" spans="1:5">
      <c r="A1012" s="39"/>
      <c r="B1012" s="39"/>
      <c r="C1012" s="1"/>
      <c r="D1012" s="14"/>
      <c r="E1012" s="40"/>
    </row>
    <row r="1013" spans="1:5">
      <c r="A1013" s="39"/>
      <c r="B1013" s="39"/>
      <c r="C1013" s="1"/>
      <c r="D1013" s="14"/>
      <c r="E1013" s="40"/>
    </row>
    <row r="1014" spans="1:5">
      <c r="A1014" s="39"/>
      <c r="B1014" s="39"/>
      <c r="C1014" s="1"/>
      <c r="D1014" s="14"/>
      <c r="E1014" s="40"/>
    </row>
    <row r="1015" spans="1:5">
      <c r="A1015" s="39"/>
      <c r="B1015" s="39"/>
      <c r="C1015" s="1"/>
      <c r="D1015" s="14"/>
      <c r="E1015" s="40"/>
    </row>
    <row r="1016" spans="1:5">
      <c r="A1016" s="39"/>
      <c r="B1016" s="39"/>
      <c r="C1016" s="1"/>
      <c r="D1016" s="14"/>
      <c r="E1016" s="40"/>
    </row>
    <row r="1017" spans="1:5">
      <c r="A1017" s="39"/>
      <c r="B1017" s="39"/>
      <c r="C1017" s="1"/>
      <c r="D1017" s="14"/>
      <c r="E1017" s="40"/>
    </row>
    <row r="1018" spans="1:5">
      <c r="A1018" s="39"/>
      <c r="B1018" s="39"/>
      <c r="C1018" s="1"/>
      <c r="D1018" s="14"/>
      <c r="E1018" s="40"/>
    </row>
    <row r="1019" spans="1:5">
      <c r="A1019" s="39"/>
      <c r="B1019" s="39"/>
      <c r="C1019" s="1"/>
      <c r="D1019" s="14"/>
      <c r="E1019" s="40"/>
    </row>
    <row r="1020" spans="1:5">
      <c r="A1020" s="39"/>
      <c r="B1020" s="39"/>
      <c r="C1020" s="1"/>
      <c r="D1020" s="14"/>
      <c r="E1020" s="40"/>
    </row>
    <row r="1021" spans="1:5">
      <c r="A1021" s="39"/>
      <c r="B1021" s="39"/>
      <c r="C1021" s="1"/>
      <c r="D1021" s="14"/>
      <c r="E1021" s="40"/>
    </row>
    <row r="1022" spans="1:5">
      <c r="A1022" s="39"/>
      <c r="B1022" s="39"/>
      <c r="C1022" s="1"/>
      <c r="D1022" s="14"/>
      <c r="E1022" s="40"/>
    </row>
    <row r="1023" spans="1:5">
      <c r="A1023" s="39"/>
      <c r="B1023" s="39"/>
      <c r="C1023" s="1"/>
      <c r="D1023" s="14"/>
      <c r="E1023" s="40"/>
    </row>
    <row r="1024" spans="1:5">
      <c r="A1024" s="39"/>
      <c r="B1024" s="39"/>
      <c r="C1024" s="1"/>
      <c r="D1024" s="14"/>
      <c r="E1024" s="40"/>
    </row>
    <row r="1025" spans="1:5">
      <c r="A1025" s="39"/>
      <c r="B1025" s="39"/>
      <c r="C1025" s="1"/>
      <c r="D1025" s="14"/>
      <c r="E1025" s="40"/>
    </row>
    <row r="1026" spans="1:5">
      <c r="A1026" s="39"/>
      <c r="B1026" s="39"/>
      <c r="C1026" s="1"/>
      <c r="D1026" s="14"/>
      <c r="E1026" s="40"/>
    </row>
    <row r="1027" spans="1:5">
      <c r="A1027" s="39"/>
      <c r="B1027" s="39"/>
      <c r="C1027" s="1"/>
      <c r="D1027" s="14"/>
      <c r="E1027" s="40"/>
    </row>
    <row r="1028" spans="1:5">
      <c r="A1028" s="39"/>
      <c r="B1028" s="39"/>
      <c r="C1028" s="1"/>
      <c r="D1028" s="14"/>
      <c r="E1028" s="40"/>
    </row>
    <row r="1029" spans="1:5">
      <c r="A1029" s="39"/>
      <c r="B1029" s="39"/>
      <c r="C1029" s="1"/>
      <c r="D1029" s="14"/>
      <c r="E1029" s="40"/>
    </row>
    <row r="1030" spans="1:5">
      <c r="A1030" s="39"/>
      <c r="B1030" s="39"/>
      <c r="C1030" s="1"/>
      <c r="D1030" s="14"/>
      <c r="E1030" s="40"/>
    </row>
    <row r="1031" spans="1:5">
      <c r="A1031" s="39"/>
      <c r="B1031" s="39"/>
      <c r="C1031" s="1"/>
      <c r="D1031" s="14"/>
      <c r="E1031" s="40"/>
    </row>
    <row r="1032" spans="1:5">
      <c r="A1032" s="39"/>
      <c r="B1032" s="39"/>
      <c r="C1032" s="1"/>
      <c r="D1032" s="14"/>
      <c r="E1032" s="40"/>
    </row>
    <row r="1033" spans="1:5">
      <c r="A1033" s="39"/>
      <c r="B1033" s="39"/>
      <c r="C1033" s="1"/>
      <c r="D1033" s="14"/>
      <c r="E1033" s="40"/>
    </row>
    <row r="1034" spans="1:5">
      <c r="A1034" s="39"/>
      <c r="B1034" s="39"/>
      <c r="C1034" s="1"/>
      <c r="D1034" s="14"/>
      <c r="E1034" s="40"/>
    </row>
    <row r="1035" spans="1:5">
      <c r="A1035" s="39"/>
      <c r="B1035" s="39"/>
      <c r="C1035" s="1"/>
      <c r="D1035" s="14"/>
      <c r="E1035" s="40"/>
    </row>
    <row r="1036" spans="1:5">
      <c r="A1036" s="39"/>
      <c r="B1036" s="39"/>
      <c r="C1036" s="1"/>
      <c r="D1036" s="14"/>
      <c r="E1036" s="40"/>
    </row>
    <row r="1037" spans="1:5">
      <c r="A1037" s="39"/>
      <c r="B1037" s="39"/>
      <c r="C1037" s="1"/>
      <c r="D1037" s="14"/>
      <c r="E1037" s="40"/>
    </row>
    <row r="1038" spans="1:5">
      <c r="A1038" s="39"/>
      <c r="B1038" s="39"/>
      <c r="C1038" s="1"/>
      <c r="D1038" s="14"/>
      <c r="E1038" s="40"/>
    </row>
    <row r="1039" spans="1:5">
      <c r="A1039" s="39"/>
      <c r="B1039" s="39"/>
      <c r="C1039" s="1"/>
      <c r="D1039" s="14"/>
      <c r="E1039" s="40"/>
    </row>
    <row r="1040" spans="1:5">
      <c r="A1040" s="39"/>
      <c r="B1040" s="39"/>
      <c r="C1040" s="1"/>
      <c r="D1040" s="14"/>
      <c r="E1040" s="40"/>
    </row>
    <row r="1041" spans="1:5">
      <c r="A1041" s="39"/>
      <c r="B1041" s="39"/>
      <c r="C1041" s="1"/>
      <c r="D1041" s="14"/>
      <c r="E1041" s="40"/>
    </row>
    <row r="1042" spans="1:5">
      <c r="A1042" s="39"/>
      <c r="B1042" s="39"/>
      <c r="C1042" s="1"/>
      <c r="D1042" s="14"/>
      <c r="E1042" s="40"/>
    </row>
    <row r="1043" spans="1:5">
      <c r="A1043" s="39"/>
      <c r="B1043" s="39"/>
      <c r="C1043" s="1"/>
      <c r="D1043" s="14"/>
      <c r="E1043" s="40"/>
    </row>
    <row r="1044" spans="1:5">
      <c r="A1044" s="39"/>
      <c r="B1044" s="39"/>
      <c r="C1044" s="1"/>
      <c r="D1044" s="14"/>
      <c r="E1044" s="40"/>
    </row>
    <row r="1045" spans="1:5">
      <c r="A1045" s="39"/>
      <c r="B1045" s="39"/>
      <c r="C1045" s="1"/>
      <c r="D1045" s="14"/>
      <c r="E1045" s="40"/>
    </row>
    <row r="1046" spans="1:5">
      <c r="A1046" s="39"/>
      <c r="B1046" s="39"/>
      <c r="C1046" s="1"/>
      <c r="D1046" s="14"/>
      <c r="E1046" s="40"/>
    </row>
    <row r="1047" spans="1:5">
      <c r="A1047" s="39"/>
      <c r="B1047" s="39"/>
      <c r="C1047" s="1"/>
      <c r="D1047" s="14"/>
      <c r="E1047" s="40"/>
    </row>
    <row r="1048" spans="1:5">
      <c r="A1048" s="39"/>
      <c r="B1048" s="39"/>
      <c r="C1048" s="1"/>
      <c r="D1048" s="14"/>
      <c r="E1048" s="40"/>
    </row>
    <row r="1049" spans="1:5">
      <c r="A1049" s="39"/>
      <c r="B1049" s="39"/>
      <c r="C1049" s="1"/>
      <c r="D1049" s="14"/>
      <c r="E1049" s="40"/>
    </row>
    <row r="1050" spans="1:5">
      <c r="A1050" s="39"/>
      <c r="B1050" s="39"/>
      <c r="C1050" s="1"/>
      <c r="D1050" s="14"/>
      <c r="E1050" s="40"/>
    </row>
    <row r="1051" spans="1:5">
      <c r="A1051" s="39"/>
      <c r="B1051" s="39"/>
      <c r="C1051" s="1"/>
      <c r="D1051" s="14"/>
      <c r="E1051" s="40"/>
    </row>
    <row r="1052" spans="1:5">
      <c r="A1052" s="39"/>
      <c r="B1052" s="39"/>
      <c r="C1052" s="1"/>
      <c r="D1052" s="14"/>
      <c r="E1052" s="40"/>
    </row>
    <row r="1053" spans="1:5">
      <c r="A1053" s="39"/>
      <c r="B1053" s="39"/>
      <c r="C1053" s="1"/>
      <c r="D1053" s="14"/>
      <c r="E1053" s="40"/>
    </row>
    <row r="1054" spans="1:5">
      <c r="A1054" s="39"/>
      <c r="B1054" s="39"/>
      <c r="C1054" s="1"/>
      <c r="D1054" s="14"/>
      <c r="E1054" s="40"/>
    </row>
    <row r="1055" spans="1:5">
      <c r="A1055" s="39"/>
      <c r="B1055" s="39"/>
      <c r="C1055" s="1"/>
      <c r="D1055" s="14"/>
      <c r="E1055" s="40"/>
    </row>
    <row r="1056" spans="1:5">
      <c r="A1056" s="39"/>
      <c r="B1056" s="39"/>
      <c r="C1056" s="1"/>
      <c r="D1056" s="14"/>
      <c r="E1056" s="40"/>
    </row>
    <row r="1057" spans="1:5">
      <c r="A1057" s="39"/>
      <c r="B1057" s="39"/>
      <c r="C1057" s="1"/>
      <c r="D1057" s="14"/>
      <c r="E1057" s="40"/>
    </row>
    <row r="1058" spans="1:5">
      <c r="A1058" s="39"/>
      <c r="B1058" s="39"/>
      <c r="C1058" s="1"/>
      <c r="D1058" s="14"/>
      <c r="E1058" s="40"/>
    </row>
    <row r="1059" spans="1:5">
      <c r="A1059" s="39"/>
      <c r="B1059" s="39"/>
      <c r="C1059" s="1"/>
      <c r="D1059" s="14"/>
      <c r="E1059" s="40"/>
    </row>
    <row r="1060" spans="1:5">
      <c r="A1060" s="39"/>
      <c r="B1060" s="39"/>
      <c r="C1060" s="1"/>
      <c r="D1060" s="14"/>
      <c r="E1060" s="40"/>
    </row>
    <row r="1061" spans="1:5">
      <c r="A1061" s="39"/>
      <c r="B1061" s="39"/>
      <c r="C1061" s="1"/>
      <c r="D1061" s="14"/>
      <c r="E1061" s="40"/>
    </row>
    <row r="1062" spans="1:5">
      <c r="A1062" s="39"/>
      <c r="B1062" s="39"/>
      <c r="C1062" s="1"/>
      <c r="D1062" s="14"/>
      <c r="E1062" s="40"/>
    </row>
    <row r="1063" spans="1:5">
      <c r="A1063" s="39"/>
      <c r="B1063" s="39"/>
      <c r="C1063" s="1"/>
      <c r="D1063" s="14"/>
      <c r="E1063" s="40"/>
    </row>
    <row r="1064" spans="1:5">
      <c r="A1064" s="39"/>
      <c r="B1064" s="39"/>
      <c r="C1064" s="1"/>
      <c r="D1064" s="14"/>
      <c r="E1064" s="40"/>
    </row>
    <row r="1065" spans="1:5">
      <c r="A1065" s="39"/>
      <c r="B1065" s="39"/>
      <c r="C1065" s="1"/>
      <c r="D1065" s="14"/>
      <c r="E1065" s="40"/>
    </row>
    <row r="1066" spans="1:5">
      <c r="A1066" s="39"/>
      <c r="B1066" s="39"/>
      <c r="C1066" s="1"/>
      <c r="D1066" s="14"/>
      <c r="E1066" s="40"/>
    </row>
    <row r="1067" spans="1:5">
      <c r="A1067" s="39"/>
      <c r="B1067" s="39"/>
      <c r="C1067" s="1"/>
      <c r="D1067" s="14"/>
      <c r="E1067" s="40"/>
    </row>
    <row r="1068" spans="1:5">
      <c r="A1068" s="39"/>
      <c r="B1068" s="39"/>
      <c r="C1068" s="1"/>
      <c r="D1068" s="14"/>
      <c r="E1068" s="40"/>
    </row>
    <row r="1069" spans="1:5">
      <c r="A1069" s="39"/>
      <c r="B1069" s="39"/>
      <c r="C1069" s="1"/>
      <c r="D1069" s="14"/>
      <c r="E1069" s="40"/>
    </row>
    <row r="1070" spans="1:5">
      <c r="A1070" s="39"/>
      <c r="B1070" s="39"/>
      <c r="C1070" s="1"/>
      <c r="D1070" s="14"/>
      <c r="E1070" s="40"/>
    </row>
    <row r="1071" spans="1:5">
      <c r="A1071" s="39"/>
      <c r="B1071" s="39"/>
      <c r="C1071" s="1"/>
      <c r="D1071" s="14"/>
      <c r="E1071" s="40"/>
    </row>
    <row r="1072" spans="1:5">
      <c r="A1072" s="39"/>
      <c r="B1072" s="39"/>
      <c r="C1072" s="1"/>
      <c r="D1072" s="14"/>
      <c r="E1072" s="40"/>
    </row>
    <row r="1073" spans="1:5">
      <c r="A1073" s="39"/>
      <c r="B1073" s="39"/>
      <c r="C1073" s="1"/>
      <c r="D1073" s="14"/>
      <c r="E1073" s="40"/>
    </row>
    <row r="1074" spans="1:5">
      <c r="A1074" s="39"/>
      <c r="B1074" s="39"/>
      <c r="C1074" s="1"/>
      <c r="D1074" s="14"/>
      <c r="E1074" s="40"/>
    </row>
    <row r="1075" spans="1:5">
      <c r="A1075" s="39"/>
      <c r="B1075" s="39"/>
      <c r="C1075" s="1"/>
      <c r="D1075" s="14"/>
      <c r="E1075" s="40"/>
    </row>
    <row r="1076" spans="1:5">
      <c r="A1076" s="39"/>
      <c r="B1076" s="39"/>
      <c r="C1076" s="1"/>
      <c r="D1076" s="14"/>
      <c r="E1076" s="40"/>
    </row>
    <row r="1077" spans="1:5">
      <c r="A1077" s="39"/>
      <c r="B1077" s="39"/>
      <c r="C1077" s="1"/>
      <c r="D1077" s="14"/>
      <c r="E1077" s="40"/>
    </row>
    <row r="1078" spans="1:5">
      <c r="A1078" s="39"/>
      <c r="B1078" s="39"/>
      <c r="C1078" s="1"/>
      <c r="D1078" s="14"/>
      <c r="E1078" s="40"/>
    </row>
    <row r="1079" spans="1:5">
      <c r="A1079" s="39"/>
      <c r="B1079" s="39"/>
      <c r="C1079" s="1"/>
      <c r="D1079" s="14"/>
      <c r="E1079" s="40"/>
    </row>
    <row r="1080" spans="1:5">
      <c r="A1080" s="39"/>
      <c r="B1080" s="39"/>
      <c r="C1080" s="1"/>
      <c r="D1080" s="14"/>
      <c r="E1080" s="40"/>
    </row>
    <row r="1081" spans="1:5">
      <c r="A1081" s="39"/>
      <c r="B1081" s="39"/>
      <c r="C1081" s="1"/>
      <c r="D1081" s="14"/>
      <c r="E1081" s="40"/>
    </row>
    <row r="1082" spans="1:5">
      <c r="A1082" s="39"/>
      <c r="B1082" s="39"/>
      <c r="C1082" s="1"/>
      <c r="D1082" s="14"/>
      <c r="E1082" s="40"/>
    </row>
    <row r="1083" spans="1:5">
      <c r="A1083" s="39"/>
      <c r="B1083" s="39"/>
      <c r="C1083" s="1"/>
      <c r="D1083" s="14"/>
      <c r="E1083" s="40"/>
    </row>
    <row r="1084" spans="1:5">
      <c r="A1084" s="39"/>
      <c r="B1084" s="39"/>
      <c r="C1084" s="1"/>
      <c r="D1084" s="14"/>
      <c r="E1084" s="40"/>
    </row>
    <row r="1085" spans="1:5">
      <c r="A1085" s="39"/>
      <c r="B1085" s="39"/>
      <c r="C1085" s="1"/>
      <c r="D1085" s="14"/>
      <c r="E1085" s="40"/>
    </row>
    <row r="1086" spans="1:5">
      <c r="A1086" s="39"/>
      <c r="B1086" s="39"/>
      <c r="C1086" s="1"/>
      <c r="D1086" s="14"/>
      <c r="E1086" s="40"/>
    </row>
    <row r="1087" spans="1:5">
      <c r="A1087" s="39"/>
      <c r="B1087" s="39"/>
      <c r="C1087" s="1"/>
      <c r="D1087" s="14"/>
      <c r="E1087" s="40"/>
    </row>
    <row r="1088" spans="1:5">
      <c r="A1088" s="39"/>
      <c r="B1088" s="39"/>
      <c r="C1088" s="1"/>
      <c r="D1088" s="14"/>
      <c r="E1088" s="40"/>
    </row>
    <row r="1089" spans="1:5">
      <c r="A1089" s="39"/>
      <c r="B1089" s="39"/>
      <c r="C1089" s="1"/>
      <c r="D1089" s="14"/>
      <c r="E1089" s="40"/>
    </row>
    <row r="1090" spans="1:5">
      <c r="A1090" s="39"/>
      <c r="B1090" s="39"/>
      <c r="C1090" s="1"/>
      <c r="D1090" s="14"/>
      <c r="E1090" s="40"/>
    </row>
    <row r="1091" spans="1:5">
      <c r="A1091" s="39"/>
      <c r="B1091" s="39"/>
      <c r="C1091" s="1"/>
      <c r="D1091" s="14"/>
      <c r="E1091" s="40"/>
    </row>
    <row r="1092" spans="1:5">
      <c r="A1092" s="39"/>
      <c r="B1092" s="39"/>
      <c r="C1092" s="1"/>
      <c r="D1092" s="14"/>
      <c r="E1092" s="40"/>
    </row>
    <row r="1093" spans="1:5">
      <c r="A1093" s="39"/>
      <c r="B1093" s="39"/>
      <c r="C1093" s="1"/>
      <c r="D1093" s="14"/>
      <c r="E1093" s="40"/>
    </row>
    <row r="1094" spans="1:5">
      <c r="A1094" s="39"/>
      <c r="B1094" s="39"/>
      <c r="C1094" s="1"/>
      <c r="D1094" s="14"/>
      <c r="E1094" s="40"/>
    </row>
    <row r="1095" spans="1:5">
      <c r="A1095" s="39"/>
      <c r="B1095" s="39"/>
      <c r="C1095" s="1"/>
      <c r="D1095" s="14"/>
      <c r="E1095" s="40"/>
    </row>
    <row r="1096" spans="1:5">
      <c r="A1096" s="39"/>
      <c r="B1096" s="39"/>
      <c r="C1096" s="1"/>
      <c r="D1096" s="14"/>
      <c r="E1096" s="40"/>
    </row>
    <row r="1097" spans="1:5">
      <c r="A1097" s="39"/>
      <c r="B1097" s="39"/>
      <c r="C1097" s="1"/>
      <c r="D1097" s="14"/>
      <c r="E1097" s="40"/>
    </row>
    <row r="1098" spans="1:5">
      <c r="A1098" s="39"/>
      <c r="B1098" s="39"/>
      <c r="C1098" s="1"/>
      <c r="D1098" s="14"/>
      <c r="E1098" s="40"/>
    </row>
    <row r="1099" spans="1:5">
      <c r="A1099" s="39"/>
      <c r="B1099" s="39"/>
      <c r="C1099" s="1"/>
      <c r="D1099" s="14"/>
      <c r="E1099" s="40"/>
    </row>
    <row r="1100" spans="1:5">
      <c r="A1100" s="39"/>
      <c r="B1100" s="39"/>
      <c r="C1100" s="1"/>
      <c r="D1100" s="14"/>
      <c r="E1100" s="40"/>
    </row>
    <row r="1101" spans="1:5">
      <c r="A1101" s="39"/>
      <c r="B1101" s="39"/>
      <c r="C1101" s="1"/>
      <c r="D1101" s="14"/>
      <c r="E1101" s="40"/>
    </row>
    <row r="1102" spans="1:5">
      <c r="A1102" s="39"/>
      <c r="B1102" s="39"/>
      <c r="C1102" s="1"/>
      <c r="D1102" s="14"/>
      <c r="E1102" s="40"/>
    </row>
    <row r="1103" spans="1:5">
      <c r="A1103" s="39"/>
      <c r="B1103" s="39"/>
      <c r="C1103" s="1"/>
      <c r="D1103" s="14"/>
      <c r="E1103" s="40"/>
    </row>
    <row r="1104" spans="1:5">
      <c r="A1104" s="39"/>
      <c r="B1104" s="39"/>
      <c r="C1104" s="1"/>
      <c r="D1104" s="14"/>
      <c r="E1104" s="40"/>
    </row>
    <row r="1105" spans="1:5">
      <c r="A1105" s="39"/>
      <c r="B1105" s="39"/>
      <c r="C1105" s="1"/>
      <c r="D1105" s="14"/>
      <c r="E1105" s="40"/>
    </row>
    <row r="1106" spans="1:5">
      <c r="A1106" s="39"/>
      <c r="B1106" s="39"/>
      <c r="C1106" s="1"/>
      <c r="D1106" s="14"/>
      <c r="E1106" s="40"/>
    </row>
    <row r="1107" spans="1:5">
      <c r="A1107" s="39"/>
      <c r="B1107" s="39"/>
      <c r="C1107" s="1"/>
      <c r="D1107" s="14"/>
      <c r="E1107" s="40"/>
    </row>
    <row r="1108" spans="1:5">
      <c r="A1108" s="39"/>
      <c r="B1108" s="39"/>
      <c r="C1108" s="1"/>
      <c r="D1108" s="14"/>
      <c r="E1108" s="40"/>
    </row>
    <row r="1109" spans="1:5">
      <c r="A1109" s="39"/>
      <c r="B1109" s="39"/>
      <c r="C1109" s="1"/>
      <c r="D1109" s="14"/>
      <c r="E1109" s="40"/>
    </row>
    <row r="1110" spans="1:5">
      <c r="A1110" s="39"/>
      <c r="B1110" s="39"/>
      <c r="C1110" s="1"/>
      <c r="D1110" s="14"/>
      <c r="E1110" s="40"/>
    </row>
    <row r="1111" spans="1:5">
      <c r="A1111" s="39"/>
      <c r="B1111" s="39"/>
      <c r="C1111" s="1"/>
      <c r="D1111" s="14"/>
      <c r="E1111" s="40"/>
    </row>
    <row r="1112" spans="1:5">
      <c r="A1112" s="39"/>
      <c r="B1112" s="39"/>
      <c r="C1112" s="1"/>
      <c r="D1112" s="14"/>
      <c r="E1112" s="40"/>
    </row>
    <row r="1113" spans="1:5">
      <c r="A1113" s="39"/>
      <c r="B1113" s="39"/>
      <c r="C1113" s="1"/>
      <c r="D1113" s="14"/>
      <c r="E1113" s="40"/>
    </row>
    <row r="1114" spans="1:5">
      <c r="A1114" s="39"/>
      <c r="B1114" s="39"/>
      <c r="C1114" s="1"/>
      <c r="D1114" s="14"/>
      <c r="E1114" s="40"/>
    </row>
    <row r="1115" spans="1:5">
      <c r="A1115" s="39"/>
      <c r="B1115" s="39"/>
      <c r="C1115" s="1"/>
      <c r="D1115" s="14"/>
      <c r="E1115" s="40"/>
    </row>
    <row r="1116" spans="1:5">
      <c r="A1116" s="39"/>
      <c r="B1116" s="39"/>
      <c r="C1116" s="1"/>
      <c r="D1116" s="14"/>
      <c r="E1116" s="40"/>
    </row>
    <row r="1117" spans="1:5">
      <c r="A1117" s="39"/>
      <c r="B1117" s="39"/>
      <c r="C1117" s="1"/>
      <c r="D1117" s="14"/>
      <c r="E1117" s="40"/>
    </row>
    <row r="1118" spans="1:5">
      <c r="A1118" s="39"/>
      <c r="B1118" s="39"/>
      <c r="C1118" s="1"/>
      <c r="D1118" s="14"/>
      <c r="E1118" s="40"/>
    </row>
    <row r="1119" spans="1:5">
      <c r="A1119" s="39"/>
      <c r="B1119" s="39"/>
      <c r="C1119" s="1"/>
      <c r="D1119" s="14"/>
      <c r="E1119" s="40"/>
    </row>
    <row r="1120" spans="1:5">
      <c r="A1120" s="39"/>
      <c r="B1120" s="39"/>
      <c r="C1120" s="1"/>
      <c r="D1120" s="14"/>
      <c r="E1120" s="40"/>
    </row>
    <row r="1121" spans="1:5">
      <c r="A1121" s="39"/>
      <c r="B1121" s="39"/>
      <c r="C1121" s="1"/>
      <c r="D1121" s="14"/>
      <c r="E1121" s="40"/>
    </row>
    <row r="1122" spans="1:5">
      <c r="A1122" s="39"/>
      <c r="B1122" s="39"/>
      <c r="C1122" s="1"/>
      <c r="D1122" s="14"/>
      <c r="E1122" s="40"/>
    </row>
    <row r="1123" spans="1:5">
      <c r="A1123" s="39"/>
      <c r="B1123" s="39"/>
      <c r="C1123" s="1"/>
      <c r="D1123" s="14"/>
      <c r="E1123" s="40"/>
    </row>
    <row r="1124" spans="1:5">
      <c r="A1124" s="39"/>
      <c r="B1124" s="39"/>
      <c r="C1124" s="1"/>
      <c r="D1124" s="14"/>
      <c r="E1124" s="40"/>
    </row>
    <row r="1125" spans="1:5">
      <c r="A1125" s="39"/>
      <c r="B1125" s="39"/>
      <c r="C1125" s="1"/>
      <c r="D1125" s="14"/>
      <c r="E1125" s="40"/>
    </row>
    <row r="1126" spans="1:5">
      <c r="A1126" s="39"/>
      <c r="B1126" s="39"/>
      <c r="C1126" s="1"/>
      <c r="D1126" s="14"/>
      <c r="E1126" s="40"/>
    </row>
    <row r="1127" spans="1:5">
      <c r="A1127" s="39"/>
      <c r="B1127" s="39"/>
      <c r="C1127" s="1"/>
      <c r="D1127" s="14"/>
      <c r="E1127" s="40"/>
    </row>
    <row r="1128" spans="1:5">
      <c r="A1128" s="39"/>
      <c r="B1128" s="39"/>
      <c r="C1128" s="1"/>
      <c r="D1128" s="14"/>
      <c r="E1128" s="40"/>
    </row>
    <row r="1129" spans="1:5">
      <c r="A1129" s="39"/>
      <c r="B1129" s="39"/>
      <c r="C1129" s="1"/>
      <c r="D1129" s="14"/>
      <c r="E1129" s="40"/>
    </row>
    <row r="1130" spans="1:5">
      <c r="A1130" s="39"/>
      <c r="B1130" s="39"/>
      <c r="C1130" s="1"/>
      <c r="D1130" s="14"/>
      <c r="E1130" s="40"/>
    </row>
    <row r="1131" spans="1:5">
      <c r="A1131" s="39"/>
      <c r="B1131" s="39"/>
      <c r="C1131" s="1"/>
      <c r="D1131" s="14"/>
      <c r="E1131" s="40"/>
    </row>
    <row r="1132" spans="1:5">
      <c r="A1132" s="39"/>
      <c r="B1132" s="39"/>
      <c r="C1132" s="1"/>
      <c r="D1132" s="14"/>
      <c r="E1132" s="40"/>
    </row>
    <row r="1133" spans="1:5">
      <c r="A1133" s="39"/>
      <c r="B1133" s="39"/>
      <c r="C1133" s="1"/>
      <c r="D1133" s="14"/>
      <c r="E1133" s="40"/>
    </row>
    <row r="1134" spans="1:5">
      <c r="A1134" s="39"/>
      <c r="B1134" s="39"/>
      <c r="C1134" s="1"/>
      <c r="D1134" s="14"/>
      <c r="E1134" s="40"/>
    </row>
    <row r="1135" spans="1:5">
      <c r="A1135" s="39"/>
      <c r="B1135" s="39"/>
      <c r="C1135" s="1"/>
      <c r="D1135" s="14"/>
      <c r="E1135" s="40"/>
    </row>
    <row r="1136" spans="1:5">
      <c r="A1136" s="39"/>
      <c r="B1136" s="39"/>
      <c r="C1136" s="1"/>
      <c r="D1136" s="14"/>
      <c r="E1136" s="40"/>
    </row>
    <row r="1137" spans="1:5">
      <c r="A1137" s="39"/>
      <c r="B1137" s="39"/>
      <c r="C1137" s="1"/>
      <c r="D1137" s="14"/>
      <c r="E1137" s="40"/>
    </row>
    <row r="1138" spans="1:5">
      <c r="A1138" s="39"/>
      <c r="B1138" s="39"/>
      <c r="C1138" s="1"/>
      <c r="D1138" s="14"/>
      <c r="E1138" s="40"/>
    </row>
    <row r="1139" spans="1:5">
      <c r="A1139" s="39"/>
      <c r="B1139" s="39"/>
      <c r="C1139" s="1"/>
      <c r="D1139" s="14"/>
      <c r="E1139" s="40"/>
    </row>
    <row r="1140" spans="1:5">
      <c r="A1140" s="39"/>
      <c r="B1140" s="39"/>
      <c r="C1140" s="1"/>
      <c r="D1140" s="14"/>
      <c r="E1140" s="40"/>
    </row>
    <row r="1141" spans="1:5">
      <c r="A1141" s="39"/>
      <c r="B1141" s="39"/>
      <c r="C1141" s="1"/>
      <c r="D1141" s="14"/>
      <c r="E1141" s="40"/>
    </row>
    <row r="1142" spans="1:5">
      <c r="A1142" s="39"/>
      <c r="B1142" s="39"/>
      <c r="C1142" s="1"/>
      <c r="D1142" s="14"/>
      <c r="E1142" s="40"/>
    </row>
    <row r="1143" spans="1:5">
      <c r="A1143" s="39"/>
      <c r="B1143" s="39"/>
      <c r="C1143" s="1"/>
      <c r="D1143" s="14"/>
      <c r="E1143" s="40"/>
    </row>
    <row r="1144" spans="1:5">
      <c r="A1144" s="39"/>
      <c r="B1144" s="39"/>
      <c r="C1144" s="1"/>
      <c r="D1144" s="14"/>
      <c r="E1144" s="40"/>
    </row>
    <row r="1145" spans="1:5">
      <c r="A1145" s="39"/>
      <c r="B1145" s="39"/>
      <c r="C1145" s="1"/>
      <c r="D1145" s="14"/>
      <c r="E1145" s="40"/>
    </row>
    <row r="1146" spans="1:5">
      <c r="A1146" s="39"/>
      <c r="B1146" s="39"/>
      <c r="C1146" s="1"/>
      <c r="D1146" s="14"/>
      <c r="E1146" s="40"/>
    </row>
    <row r="1147" spans="1:5">
      <c r="A1147" s="39"/>
      <c r="B1147" s="39"/>
      <c r="C1147" s="1"/>
      <c r="D1147" s="14"/>
      <c r="E1147" s="40"/>
    </row>
    <row r="1148" spans="1:5">
      <c r="A1148" s="39"/>
      <c r="B1148" s="39"/>
      <c r="C1148" s="1"/>
      <c r="D1148" s="14"/>
      <c r="E1148" s="40"/>
    </row>
    <row r="1149" spans="1:5">
      <c r="A1149" s="39"/>
      <c r="B1149" s="39"/>
      <c r="C1149" s="1"/>
      <c r="D1149" s="14"/>
      <c r="E1149" s="40"/>
    </row>
    <row r="1150" spans="1:5">
      <c r="A1150" s="39"/>
      <c r="B1150" s="39"/>
      <c r="C1150" s="1"/>
      <c r="D1150" s="14"/>
      <c r="E1150" s="40"/>
    </row>
    <row r="1151" spans="1:5">
      <c r="A1151" s="39"/>
      <c r="B1151" s="39"/>
      <c r="C1151" s="1"/>
      <c r="D1151" s="14"/>
      <c r="E1151" s="40"/>
    </row>
    <row r="1152" spans="1:5">
      <c r="A1152" s="39"/>
      <c r="B1152" s="39"/>
      <c r="C1152" s="1"/>
      <c r="D1152" s="14"/>
      <c r="E1152" s="40"/>
    </row>
    <row r="1153" spans="1:5">
      <c r="A1153" s="39"/>
      <c r="B1153" s="39"/>
      <c r="C1153" s="1"/>
      <c r="D1153" s="14"/>
      <c r="E1153" s="40"/>
    </row>
    <row r="1154" spans="1:5">
      <c r="A1154" s="39"/>
      <c r="B1154" s="39"/>
      <c r="C1154" s="1"/>
      <c r="D1154" s="14"/>
      <c r="E1154" s="40"/>
    </row>
    <row r="1155" spans="1:5">
      <c r="A1155" s="39"/>
      <c r="B1155" s="39"/>
      <c r="C1155" s="1"/>
      <c r="D1155" s="14"/>
      <c r="E1155" s="40"/>
    </row>
    <row r="1156" spans="1:5">
      <c r="A1156" s="39"/>
      <c r="B1156" s="39"/>
      <c r="C1156" s="1"/>
      <c r="D1156" s="14"/>
      <c r="E1156" s="40"/>
    </row>
    <row r="1157" spans="1:5">
      <c r="A1157" s="39"/>
      <c r="B1157" s="39"/>
      <c r="C1157" s="1"/>
      <c r="D1157" s="14"/>
      <c r="E1157" s="40"/>
    </row>
    <row r="1158" spans="1:5">
      <c r="A1158" s="39"/>
      <c r="B1158" s="39"/>
      <c r="C1158" s="1"/>
      <c r="D1158" s="14"/>
      <c r="E1158" s="40"/>
    </row>
    <row r="1159" spans="1:5">
      <c r="A1159" s="39"/>
      <c r="B1159" s="39"/>
      <c r="C1159" s="1"/>
      <c r="D1159" s="14"/>
      <c r="E1159" s="40"/>
    </row>
    <row r="1160" spans="1:5">
      <c r="A1160" s="39"/>
      <c r="B1160" s="39"/>
      <c r="C1160" s="1"/>
      <c r="D1160" s="14"/>
      <c r="E1160" s="40"/>
    </row>
    <row r="1161" spans="1:5">
      <c r="A1161" s="39"/>
      <c r="B1161" s="39"/>
      <c r="C1161" s="1"/>
      <c r="D1161" s="14"/>
      <c r="E1161" s="40"/>
    </row>
    <row r="1162" spans="1:5">
      <c r="A1162" s="39"/>
      <c r="B1162" s="39"/>
      <c r="C1162" s="1"/>
      <c r="D1162" s="14"/>
      <c r="E1162" s="40"/>
    </row>
    <row r="1163" spans="1:5">
      <c r="A1163" s="39"/>
      <c r="B1163" s="39"/>
      <c r="C1163" s="1"/>
      <c r="D1163" s="14"/>
      <c r="E1163" s="40"/>
    </row>
    <row r="1164" spans="1:5">
      <c r="A1164" s="39"/>
      <c r="B1164" s="39"/>
      <c r="C1164" s="1"/>
      <c r="D1164" s="14"/>
      <c r="E1164" s="40"/>
    </row>
    <row r="1165" spans="1:5">
      <c r="A1165" s="39"/>
      <c r="B1165" s="39"/>
      <c r="C1165" s="1"/>
      <c r="D1165" s="14"/>
      <c r="E1165" s="40"/>
    </row>
    <row r="1166" spans="1:5">
      <c r="A1166" s="39"/>
      <c r="B1166" s="39"/>
      <c r="C1166" s="1"/>
      <c r="D1166" s="14"/>
      <c r="E1166" s="40"/>
    </row>
    <row r="1167" spans="1:5">
      <c r="A1167" s="39"/>
      <c r="B1167" s="39"/>
      <c r="C1167" s="1"/>
      <c r="D1167" s="14"/>
      <c r="E1167" s="40"/>
    </row>
    <row r="1168" spans="1:5">
      <c r="A1168" s="39"/>
      <c r="B1168" s="39"/>
      <c r="C1168" s="1"/>
      <c r="D1168" s="14"/>
      <c r="E1168" s="40"/>
    </row>
    <row r="1169" spans="1:5">
      <c r="A1169" s="39"/>
      <c r="B1169" s="39"/>
      <c r="C1169" s="1"/>
      <c r="D1169" s="14"/>
      <c r="E1169" s="40"/>
    </row>
    <row r="1170" spans="1:5">
      <c r="A1170" s="39"/>
      <c r="B1170" s="39"/>
      <c r="C1170" s="1"/>
      <c r="D1170" s="14"/>
      <c r="E1170" s="40"/>
    </row>
    <row r="1171" spans="1:5">
      <c r="A1171" s="39"/>
      <c r="B1171" s="39"/>
      <c r="C1171" s="1"/>
      <c r="D1171" s="14"/>
      <c r="E1171" s="40"/>
    </row>
    <row r="1172" spans="1:5">
      <c r="A1172" s="39"/>
      <c r="B1172" s="39"/>
      <c r="C1172" s="1"/>
      <c r="D1172" s="14"/>
      <c r="E1172" s="40"/>
    </row>
    <row r="1173" spans="1:5">
      <c r="A1173" s="39"/>
      <c r="B1173" s="39"/>
      <c r="C1173" s="1"/>
      <c r="D1173" s="14"/>
      <c r="E1173" s="40"/>
    </row>
    <row r="1174" spans="1:5">
      <c r="A1174" s="39"/>
      <c r="B1174" s="39"/>
      <c r="C1174" s="1"/>
      <c r="D1174" s="14"/>
      <c r="E1174" s="40"/>
    </row>
    <row r="1175" spans="1:5">
      <c r="A1175" s="39"/>
      <c r="B1175" s="39"/>
      <c r="C1175" s="1"/>
      <c r="D1175" s="14"/>
      <c r="E1175" s="40"/>
    </row>
    <row r="1176" spans="1:5">
      <c r="A1176" s="39"/>
      <c r="B1176" s="39"/>
      <c r="C1176" s="1"/>
      <c r="D1176" s="14"/>
      <c r="E1176" s="40"/>
    </row>
    <row r="1177" spans="1:5">
      <c r="A1177" s="39"/>
      <c r="B1177" s="39"/>
      <c r="C1177" s="1"/>
      <c r="D1177" s="14"/>
      <c r="E1177" s="40"/>
    </row>
    <row r="1178" spans="1:5">
      <c r="A1178" s="39"/>
      <c r="B1178" s="39"/>
      <c r="C1178" s="1"/>
      <c r="D1178" s="14"/>
      <c r="E1178" s="40"/>
    </row>
    <row r="1179" spans="1:5">
      <c r="A1179" s="39"/>
      <c r="B1179" s="39"/>
      <c r="C1179" s="1"/>
      <c r="D1179" s="14"/>
      <c r="E1179" s="40"/>
    </row>
    <row r="1180" spans="1:5">
      <c r="A1180" s="39"/>
      <c r="B1180" s="39"/>
      <c r="C1180" s="1"/>
      <c r="D1180" s="14"/>
      <c r="E1180" s="40"/>
    </row>
    <row r="1181" spans="1:5">
      <c r="A1181" s="39"/>
      <c r="B1181" s="39"/>
      <c r="C1181" s="1"/>
      <c r="D1181" s="14"/>
      <c r="E1181" s="40"/>
    </row>
    <row r="1182" spans="1:5">
      <c r="A1182" s="39"/>
      <c r="B1182" s="39"/>
      <c r="C1182" s="1"/>
      <c r="D1182" s="14"/>
      <c r="E1182" s="40"/>
    </row>
    <row r="1183" spans="1:5">
      <c r="A1183" s="39"/>
      <c r="B1183" s="39"/>
      <c r="C1183" s="1"/>
      <c r="D1183" s="14"/>
      <c r="E1183" s="40"/>
    </row>
    <row r="1184" spans="1:5">
      <c r="A1184" s="39"/>
      <c r="B1184" s="39"/>
      <c r="C1184" s="1"/>
      <c r="D1184" s="14"/>
      <c r="E1184" s="40"/>
    </row>
    <row r="1185" spans="1:5">
      <c r="A1185" s="39"/>
      <c r="B1185" s="39"/>
      <c r="C1185" s="1"/>
      <c r="D1185" s="14"/>
      <c r="E1185" s="40"/>
    </row>
    <row r="1186" spans="1:5">
      <c r="A1186" s="39"/>
      <c r="B1186" s="39"/>
      <c r="C1186" s="1"/>
      <c r="D1186" s="14"/>
      <c r="E1186" s="40"/>
    </row>
    <row r="1187" spans="1:5">
      <c r="A1187" s="39"/>
      <c r="B1187" s="39"/>
      <c r="C1187" s="1"/>
      <c r="D1187" s="14"/>
      <c r="E1187" s="40"/>
    </row>
    <row r="1188" spans="1:5">
      <c r="A1188" s="39"/>
      <c r="B1188" s="39"/>
      <c r="C1188" s="1"/>
      <c r="D1188" s="14"/>
      <c r="E1188" s="40"/>
    </row>
    <row r="1189" spans="1:5">
      <c r="A1189" s="39"/>
      <c r="B1189" s="39"/>
      <c r="C1189" s="1"/>
      <c r="D1189" s="14"/>
      <c r="E1189" s="40"/>
    </row>
    <row r="1190" spans="1:5">
      <c r="A1190" s="39"/>
      <c r="B1190" s="39"/>
      <c r="C1190" s="1"/>
      <c r="D1190" s="14"/>
      <c r="E1190" s="40"/>
    </row>
    <row r="1191" spans="1:5">
      <c r="A1191" s="39"/>
      <c r="B1191" s="39"/>
      <c r="C1191" s="1"/>
      <c r="D1191" s="14"/>
      <c r="E1191" s="40"/>
    </row>
    <row r="1192" spans="1:5">
      <c r="A1192" s="39"/>
      <c r="B1192" s="39"/>
      <c r="C1192" s="1"/>
      <c r="D1192" s="14"/>
      <c r="E1192" s="40"/>
    </row>
    <row r="1193" spans="1:5">
      <c r="A1193" s="39"/>
      <c r="B1193" s="39"/>
      <c r="C1193" s="1"/>
      <c r="D1193" s="14"/>
      <c r="E1193" s="40"/>
    </row>
    <row r="1194" spans="1:5">
      <c r="A1194" s="39"/>
      <c r="B1194" s="39"/>
      <c r="C1194" s="1"/>
      <c r="D1194" s="14"/>
      <c r="E1194" s="40"/>
    </row>
    <row r="1195" spans="1:5">
      <c r="A1195" s="39"/>
      <c r="B1195" s="39"/>
      <c r="C1195" s="1"/>
      <c r="D1195" s="14"/>
      <c r="E1195" s="40"/>
    </row>
    <row r="1196" spans="1:5">
      <c r="A1196" s="39"/>
      <c r="B1196" s="39"/>
      <c r="C1196" s="1"/>
      <c r="D1196" s="14"/>
      <c r="E1196" s="40"/>
    </row>
    <row r="1197" spans="1:5">
      <c r="A1197" s="39"/>
      <c r="B1197" s="39"/>
      <c r="C1197" s="1"/>
      <c r="D1197" s="14"/>
      <c r="E1197" s="40"/>
    </row>
    <row r="1198" spans="1:5">
      <c r="A1198" s="39"/>
      <c r="B1198" s="39"/>
      <c r="C1198" s="1"/>
      <c r="D1198" s="14"/>
      <c r="E1198" s="40"/>
    </row>
    <row r="1199" spans="1:5">
      <c r="A1199" s="39"/>
      <c r="B1199" s="39"/>
      <c r="C1199" s="1"/>
      <c r="D1199" s="14"/>
      <c r="E1199" s="40"/>
    </row>
    <row r="1200" spans="1:5">
      <c r="A1200" s="39"/>
      <c r="B1200" s="39"/>
      <c r="C1200" s="1"/>
      <c r="D1200" s="14"/>
      <c r="E1200" s="40"/>
    </row>
    <row r="1201" spans="1:5">
      <c r="A1201" s="39"/>
      <c r="B1201" s="39"/>
      <c r="C1201" s="1"/>
      <c r="D1201" s="14"/>
      <c r="E1201" s="40"/>
    </row>
    <row r="1202" spans="1:5">
      <c r="A1202" s="39"/>
      <c r="B1202" s="39"/>
      <c r="C1202" s="1"/>
      <c r="D1202" s="14"/>
      <c r="E1202" s="40"/>
    </row>
    <row r="1203" spans="1:5">
      <c r="A1203" s="39"/>
      <c r="B1203" s="39"/>
      <c r="C1203" s="1"/>
      <c r="D1203" s="14"/>
      <c r="E1203" s="40"/>
    </row>
    <row r="1204" spans="1:5">
      <c r="A1204" s="39"/>
      <c r="B1204" s="39"/>
      <c r="C1204" s="1"/>
      <c r="D1204" s="14"/>
      <c r="E1204" s="40"/>
    </row>
    <row r="1205" spans="1:5">
      <c r="A1205" s="39"/>
      <c r="B1205" s="39"/>
      <c r="C1205" s="1"/>
      <c r="D1205" s="14"/>
      <c r="E1205" s="40"/>
    </row>
    <row r="1206" spans="1:5">
      <c r="A1206" s="39"/>
      <c r="B1206" s="39"/>
      <c r="C1206" s="1"/>
      <c r="D1206" s="14"/>
      <c r="E1206" s="40"/>
    </row>
    <row r="1207" spans="1:5">
      <c r="A1207" s="39"/>
      <c r="B1207" s="39"/>
      <c r="C1207" s="1"/>
      <c r="D1207" s="14"/>
      <c r="E1207" s="40"/>
    </row>
    <row r="1208" spans="1:5">
      <c r="A1208" s="39"/>
      <c r="B1208" s="39"/>
      <c r="C1208" s="1"/>
      <c r="D1208" s="14"/>
      <c r="E1208" s="40"/>
    </row>
    <row r="1209" spans="1:5">
      <c r="A1209" s="39"/>
      <c r="B1209" s="39"/>
      <c r="C1209" s="1"/>
      <c r="D1209" s="14"/>
      <c r="E1209" s="40"/>
    </row>
    <row r="1210" spans="1:5">
      <c r="A1210" s="39"/>
      <c r="B1210" s="39"/>
      <c r="C1210" s="1"/>
      <c r="D1210" s="14"/>
      <c r="E1210" s="40"/>
    </row>
    <row r="1211" spans="1:5">
      <c r="A1211" s="39"/>
      <c r="B1211" s="39"/>
      <c r="C1211" s="1"/>
      <c r="D1211" s="14"/>
      <c r="E1211" s="40"/>
    </row>
    <row r="1212" spans="1:5">
      <c r="A1212" s="39"/>
      <c r="B1212" s="39"/>
      <c r="C1212" s="1"/>
      <c r="D1212" s="14"/>
      <c r="E1212" s="40"/>
    </row>
    <row r="1213" spans="1:5">
      <c r="A1213" s="39"/>
      <c r="B1213" s="39"/>
      <c r="C1213" s="1"/>
      <c r="D1213" s="14"/>
      <c r="E1213" s="40"/>
    </row>
    <row r="1214" spans="1:5">
      <c r="A1214" s="39"/>
      <c r="B1214" s="39"/>
      <c r="C1214" s="1"/>
      <c r="D1214" s="14"/>
      <c r="E1214" s="40"/>
    </row>
    <row r="1215" spans="1:5">
      <c r="A1215" s="39"/>
      <c r="B1215" s="39"/>
      <c r="C1215" s="1"/>
      <c r="D1215" s="14"/>
      <c r="E1215" s="40"/>
    </row>
    <row r="1216" spans="1:5">
      <c r="A1216" s="39"/>
      <c r="B1216" s="39"/>
      <c r="C1216" s="1"/>
      <c r="D1216" s="14"/>
      <c r="E1216" s="40"/>
    </row>
    <row r="1217" spans="1:5">
      <c r="A1217" s="39"/>
      <c r="B1217" s="39"/>
      <c r="C1217" s="1"/>
      <c r="D1217" s="14"/>
      <c r="E1217" s="40"/>
    </row>
    <row r="1218" spans="1:5">
      <c r="A1218" s="39"/>
      <c r="B1218" s="39"/>
      <c r="C1218" s="1"/>
      <c r="D1218" s="14"/>
      <c r="E1218" s="40"/>
    </row>
    <row r="1219" spans="1:5">
      <c r="A1219" s="39"/>
      <c r="B1219" s="39"/>
      <c r="C1219" s="1"/>
      <c r="D1219" s="14"/>
      <c r="E1219" s="40"/>
    </row>
    <row r="1220" spans="1:5">
      <c r="A1220" s="39"/>
      <c r="B1220" s="39"/>
      <c r="C1220" s="1"/>
      <c r="D1220" s="14"/>
      <c r="E1220" s="40"/>
    </row>
    <row r="1221" spans="1:5">
      <c r="A1221" s="39"/>
      <c r="B1221" s="39"/>
      <c r="C1221" s="1"/>
      <c r="D1221" s="14"/>
      <c r="E1221" s="40"/>
    </row>
    <row r="1222" spans="1:5">
      <c r="A1222" s="39"/>
      <c r="B1222" s="39"/>
      <c r="C1222" s="1"/>
      <c r="D1222" s="14"/>
      <c r="E1222" s="40"/>
    </row>
    <row r="1223" spans="1:5">
      <c r="A1223" s="39"/>
      <c r="B1223" s="39"/>
      <c r="C1223" s="1"/>
      <c r="D1223" s="14"/>
      <c r="E1223" s="40"/>
    </row>
    <row r="1224" spans="1:5">
      <c r="A1224" s="39"/>
      <c r="B1224" s="39"/>
      <c r="C1224" s="1"/>
      <c r="D1224" s="14"/>
      <c r="E1224" s="40"/>
    </row>
    <row r="1225" spans="1:5">
      <c r="A1225" s="39"/>
      <c r="B1225" s="39"/>
      <c r="C1225" s="1"/>
      <c r="D1225" s="14"/>
      <c r="E1225" s="40"/>
    </row>
    <row r="1226" spans="1:5">
      <c r="A1226" s="39"/>
      <c r="B1226" s="39"/>
      <c r="C1226" s="1"/>
      <c r="D1226" s="14"/>
      <c r="E1226" s="40"/>
    </row>
    <row r="1227" spans="1:5">
      <c r="A1227" s="39"/>
      <c r="B1227" s="39"/>
      <c r="C1227" s="1"/>
      <c r="D1227" s="14"/>
      <c r="E1227" s="40"/>
    </row>
    <row r="1228" spans="1:5">
      <c r="A1228" s="39"/>
      <c r="B1228" s="39"/>
      <c r="C1228" s="1"/>
      <c r="D1228" s="14"/>
      <c r="E1228" s="40"/>
    </row>
    <row r="1229" spans="1:5">
      <c r="A1229" s="39"/>
      <c r="B1229" s="39"/>
      <c r="C1229" s="1"/>
      <c r="D1229" s="14"/>
      <c r="E1229" s="40"/>
    </row>
    <row r="1230" spans="1:5">
      <c r="A1230" s="39"/>
      <c r="B1230" s="39"/>
      <c r="C1230" s="1"/>
      <c r="D1230" s="14"/>
      <c r="E1230" s="40"/>
    </row>
    <row r="1231" spans="1:5">
      <c r="A1231" s="39"/>
      <c r="B1231" s="39"/>
      <c r="C1231" s="1"/>
      <c r="D1231" s="14"/>
      <c r="E1231" s="40"/>
    </row>
    <row r="1232" spans="1:5">
      <c r="A1232" s="39"/>
      <c r="B1232" s="39"/>
      <c r="C1232" s="1"/>
      <c r="D1232" s="14"/>
      <c r="E1232" s="40"/>
    </row>
    <row r="1233" spans="1:5">
      <c r="A1233" s="39"/>
      <c r="B1233" s="39"/>
      <c r="C1233" s="1"/>
      <c r="D1233" s="14"/>
      <c r="E1233" s="40"/>
    </row>
    <row r="1234" spans="1:5">
      <c r="A1234" s="39"/>
      <c r="B1234" s="39"/>
      <c r="C1234" s="1"/>
      <c r="D1234" s="14"/>
      <c r="E1234" s="40"/>
    </row>
    <row r="1235" spans="1:5">
      <c r="A1235" s="39"/>
      <c r="B1235" s="39"/>
      <c r="C1235" s="1"/>
      <c r="D1235" s="14"/>
      <c r="E1235" s="40"/>
    </row>
    <row r="1236" spans="1:5">
      <c r="A1236" s="39"/>
      <c r="B1236" s="39"/>
      <c r="C1236" s="1"/>
      <c r="D1236" s="14"/>
      <c r="E1236" s="40"/>
    </row>
    <row r="1237" spans="1:5">
      <c r="A1237" s="39"/>
      <c r="B1237" s="39"/>
      <c r="C1237" s="1"/>
      <c r="D1237" s="14"/>
      <c r="E1237" s="40"/>
    </row>
    <row r="1238" spans="1:5">
      <c r="A1238" s="39"/>
      <c r="B1238" s="39"/>
      <c r="C1238" s="1"/>
      <c r="D1238" s="14"/>
      <c r="E1238" s="40"/>
    </row>
    <row r="1239" spans="1:5">
      <c r="A1239" s="39"/>
      <c r="B1239" s="39"/>
      <c r="C1239" s="1"/>
      <c r="D1239" s="14"/>
      <c r="E1239" s="40"/>
    </row>
    <row r="1240" spans="1:5">
      <c r="A1240" s="39"/>
      <c r="B1240" s="39"/>
      <c r="C1240" s="1"/>
      <c r="D1240" s="14"/>
      <c r="E1240" s="40"/>
    </row>
    <row r="1241" spans="1:5">
      <c r="A1241" s="39"/>
      <c r="B1241" s="39"/>
      <c r="C1241" s="1"/>
      <c r="D1241" s="14"/>
      <c r="E1241" s="40"/>
    </row>
    <row r="1242" spans="1:5">
      <c r="A1242" s="39"/>
      <c r="B1242" s="39"/>
      <c r="C1242" s="1"/>
      <c r="D1242" s="14"/>
      <c r="E1242" s="40"/>
    </row>
    <row r="1243" spans="1:5">
      <c r="A1243" s="39"/>
      <c r="B1243" s="39"/>
      <c r="C1243" s="1"/>
      <c r="D1243" s="14"/>
      <c r="E1243" s="40"/>
    </row>
    <row r="1244" spans="1:5">
      <c r="A1244" s="39"/>
      <c r="B1244" s="39"/>
      <c r="C1244" s="1"/>
      <c r="D1244" s="14"/>
      <c r="E1244" s="40"/>
    </row>
    <row r="1245" spans="1:5">
      <c r="A1245" s="39"/>
      <c r="B1245" s="39"/>
      <c r="C1245" s="1"/>
      <c r="D1245" s="14"/>
      <c r="E1245" s="40"/>
    </row>
    <row r="1246" spans="1:5">
      <c r="A1246" s="39"/>
      <c r="B1246" s="39"/>
      <c r="C1246" s="1"/>
      <c r="D1246" s="14"/>
      <c r="E1246" s="40"/>
    </row>
    <row r="1247" spans="1:5">
      <c r="A1247" s="39"/>
      <c r="B1247" s="39"/>
      <c r="C1247" s="1"/>
      <c r="D1247" s="14"/>
      <c r="E1247" s="40"/>
    </row>
    <row r="1248" spans="1:5">
      <c r="A1248" s="39"/>
      <c r="B1248" s="39"/>
      <c r="C1248" s="1"/>
      <c r="D1248" s="14"/>
      <c r="E1248" s="40"/>
    </row>
    <row r="1249" spans="1:5">
      <c r="A1249" s="39"/>
      <c r="B1249" s="39"/>
      <c r="C1249" s="1"/>
      <c r="D1249" s="14"/>
      <c r="E1249" s="40"/>
    </row>
    <row r="1250" spans="1:5">
      <c r="A1250" s="39"/>
      <c r="B1250" s="39"/>
      <c r="C1250" s="1"/>
      <c r="D1250" s="14"/>
      <c r="E1250" s="40"/>
    </row>
    <row r="1251" spans="1:5">
      <c r="A1251" s="39"/>
      <c r="B1251" s="39"/>
      <c r="C1251" s="1"/>
      <c r="D1251" s="14"/>
      <c r="E1251" s="40"/>
    </row>
    <row r="1252" spans="1:5">
      <c r="A1252" s="39"/>
      <c r="B1252" s="39"/>
      <c r="C1252" s="1"/>
      <c r="D1252" s="14"/>
      <c r="E1252" s="40"/>
    </row>
    <row r="1253" spans="1:5">
      <c r="A1253" s="39"/>
      <c r="B1253" s="39"/>
      <c r="C1253" s="1"/>
      <c r="D1253" s="14"/>
      <c r="E1253" s="40"/>
    </row>
    <row r="1254" spans="1:5">
      <c r="A1254" s="39"/>
      <c r="B1254" s="39"/>
      <c r="C1254" s="1"/>
      <c r="D1254" s="14"/>
      <c r="E1254" s="40"/>
    </row>
    <row r="1255" spans="1:5">
      <c r="A1255" s="39"/>
      <c r="B1255" s="39"/>
      <c r="C1255" s="1"/>
      <c r="D1255" s="14"/>
      <c r="E1255" s="40"/>
    </row>
    <row r="1256" spans="1:5">
      <c r="A1256" s="39"/>
      <c r="B1256" s="39"/>
      <c r="C1256" s="1"/>
      <c r="D1256" s="14"/>
      <c r="E1256" s="40"/>
    </row>
    <row r="1257" spans="1:5">
      <c r="A1257" s="39"/>
      <c r="B1257" s="39"/>
      <c r="C1257" s="1"/>
      <c r="D1257" s="14"/>
      <c r="E1257" s="40"/>
    </row>
    <row r="1258" spans="1:5">
      <c r="A1258" s="39"/>
      <c r="B1258" s="39"/>
      <c r="C1258" s="1"/>
      <c r="D1258" s="14"/>
      <c r="E1258" s="40"/>
    </row>
    <row r="1259" spans="1:5">
      <c r="A1259" s="39"/>
      <c r="B1259" s="39"/>
      <c r="C1259" s="1"/>
      <c r="D1259" s="14"/>
      <c r="E1259" s="40"/>
    </row>
    <row r="1260" spans="1:5">
      <c r="A1260" s="39"/>
      <c r="B1260" s="39"/>
      <c r="C1260" s="1"/>
      <c r="D1260" s="14"/>
      <c r="E1260" s="40"/>
    </row>
    <row r="1261" spans="1:5">
      <c r="A1261" s="39"/>
      <c r="B1261" s="39"/>
      <c r="C1261" s="1"/>
      <c r="D1261" s="14"/>
      <c r="E1261" s="40"/>
    </row>
    <row r="1262" spans="1:5">
      <c r="A1262" s="39"/>
      <c r="B1262" s="39"/>
      <c r="C1262" s="1"/>
      <c r="D1262" s="14"/>
      <c r="E1262" s="40"/>
    </row>
    <row r="1263" spans="1:5">
      <c r="A1263" s="39"/>
      <c r="B1263" s="39"/>
      <c r="C1263" s="1"/>
      <c r="D1263" s="14"/>
      <c r="E1263" s="40"/>
    </row>
    <row r="1264" spans="1:5">
      <c r="A1264" s="39"/>
      <c r="B1264" s="39"/>
      <c r="C1264" s="1"/>
      <c r="D1264" s="14"/>
      <c r="E1264" s="40"/>
    </row>
    <row r="1265" spans="1:5">
      <c r="A1265" s="39"/>
      <c r="B1265" s="39"/>
      <c r="C1265" s="1"/>
      <c r="D1265" s="14"/>
      <c r="E1265" s="40"/>
    </row>
    <row r="1266" spans="1:5">
      <c r="A1266" s="39"/>
      <c r="B1266" s="39"/>
      <c r="C1266" s="1"/>
      <c r="D1266" s="14"/>
      <c r="E1266" s="40"/>
    </row>
    <row r="1267" spans="1:5">
      <c r="A1267" s="39"/>
      <c r="B1267" s="39"/>
      <c r="C1267" s="1"/>
      <c r="D1267" s="14"/>
      <c r="E1267" s="40"/>
    </row>
    <row r="1268" spans="1:5">
      <c r="A1268" s="39"/>
      <c r="B1268" s="39"/>
      <c r="C1268" s="1"/>
      <c r="D1268" s="14"/>
      <c r="E1268" s="40"/>
    </row>
    <row r="1269" spans="1:5">
      <c r="A1269" s="39"/>
      <c r="B1269" s="39"/>
      <c r="C1269" s="1"/>
      <c r="D1269" s="14"/>
      <c r="E1269" s="40"/>
    </row>
    <row r="1270" spans="1:5">
      <c r="A1270" s="39"/>
      <c r="B1270" s="39"/>
      <c r="C1270" s="1"/>
      <c r="D1270" s="14"/>
      <c r="E1270" s="40"/>
    </row>
    <row r="1271" spans="1:5">
      <c r="A1271" s="39"/>
      <c r="B1271" s="39"/>
      <c r="C1271" s="1"/>
      <c r="D1271" s="14"/>
      <c r="E1271" s="40"/>
    </row>
    <row r="1272" spans="1:5">
      <c r="A1272" s="39"/>
      <c r="B1272" s="39"/>
      <c r="C1272" s="1"/>
      <c r="D1272" s="14"/>
      <c r="E1272" s="40"/>
    </row>
    <row r="1273" spans="1:5">
      <c r="A1273" s="39"/>
      <c r="B1273" s="39"/>
      <c r="C1273" s="1"/>
      <c r="D1273" s="14"/>
      <c r="E1273" s="40"/>
    </row>
    <row r="1274" spans="1:5">
      <c r="A1274" s="39"/>
      <c r="B1274" s="39"/>
      <c r="C1274" s="1"/>
      <c r="D1274" s="14"/>
      <c r="E1274" s="40"/>
    </row>
    <row r="1275" spans="1:5">
      <c r="A1275" s="39"/>
      <c r="B1275" s="39"/>
      <c r="C1275" s="1"/>
      <c r="D1275" s="14"/>
      <c r="E1275" s="40"/>
    </row>
    <row r="1276" spans="1:5">
      <c r="A1276" s="39"/>
      <c r="B1276" s="39"/>
      <c r="C1276" s="1"/>
      <c r="D1276" s="14"/>
      <c r="E1276" s="40"/>
    </row>
    <row r="1277" spans="1:5">
      <c r="A1277" s="39"/>
      <c r="B1277" s="39"/>
      <c r="C1277" s="1"/>
      <c r="D1277" s="14"/>
      <c r="E1277" s="40"/>
    </row>
    <row r="1278" spans="1:5">
      <c r="A1278" s="39"/>
      <c r="B1278" s="39"/>
      <c r="C1278" s="1"/>
      <c r="D1278" s="14"/>
      <c r="E1278" s="40"/>
    </row>
    <row r="1279" spans="1:5">
      <c r="A1279" s="39"/>
      <c r="B1279" s="39"/>
      <c r="C1279" s="1"/>
      <c r="D1279" s="14"/>
      <c r="E1279" s="40"/>
    </row>
    <row r="1280" spans="1:5">
      <c r="A1280" s="39"/>
      <c r="B1280" s="39"/>
      <c r="C1280" s="1"/>
      <c r="D1280" s="14"/>
      <c r="E1280" s="40"/>
    </row>
    <row r="1281" spans="1:5">
      <c r="A1281" s="39"/>
      <c r="B1281" s="39"/>
      <c r="C1281" s="1"/>
      <c r="D1281" s="14"/>
      <c r="E1281" s="40"/>
    </row>
    <row r="1282" spans="1:5">
      <c r="A1282" s="39"/>
      <c r="B1282" s="39"/>
      <c r="C1282" s="1"/>
      <c r="D1282" s="14"/>
      <c r="E1282" s="40"/>
    </row>
    <row r="1283" spans="1:5">
      <c r="A1283" s="39"/>
      <c r="B1283" s="39"/>
      <c r="C1283" s="1"/>
      <c r="D1283" s="14"/>
      <c r="E1283" s="40"/>
    </row>
    <row r="1284" spans="1:5">
      <c r="A1284" s="39"/>
      <c r="B1284" s="39"/>
      <c r="C1284" s="1"/>
      <c r="D1284" s="14"/>
      <c r="E1284" s="40"/>
    </row>
    <row r="1285" spans="1:5">
      <c r="A1285" s="39"/>
      <c r="B1285" s="39"/>
      <c r="C1285" s="1"/>
      <c r="D1285" s="14"/>
      <c r="E1285" s="40"/>
    </row>
    <row r="1286" spans="1:5">
      <c r="A1286" s="39"/>
      <c r="B1286" s="39"/>
      <c r="C1286" s="1"/>
      <c r="D1286" s="14"/>
      <c r="E1286" s="40"/>
    </row>
    <row r="1287" spans="1:5">
      <c r="A1287" s="39"/>
      <c r="B1287" s="39"/>
      <c r="C1287" s="1"/>
      <c r="D1287" s="14"/>
      <c r="E1287" s="40"/>
    </row>
    <row r="1288" spans="1:5">
      <c r="A1288" s="39"/>
      <c r="B1288" s="39"/>
      <c r="C1288" s="1"/>
      <c r="D1288" s="14"/>
      <c r="E1288" s="40"/>
    </row>
    <row r="1289" spans="1:5">
      <c r="A1289" s="39"/>
      <c r="B1289" s="39"/>
      <c r="C1289" s="1"/>
      <c r="D1289" s="14"/>
      <c r="E1289" s="40"/>
    </row>
    <row r="1290" spans="1:5">
      <c r="A1290" s="39"/>
      <c r="B1290" s="39"/>
      <c r="C1290" s="1"/>
      <c r="D1290" s="14"/>
      <c r="E1290" s="40"/>
    </row>
    <row r="1291" spans="1:5">
      <c r="A1291" s="39"/>
      <c r="B1291" s="39"/>
      <c r="C1291" s="1"/>
      <c r="D1291" s="14"/>
      <c r="E1291" s="40"/>
    </row>
    <row r="1292" spans="1:5">
      <c r="A1292" s="39"/>
      <c r="B1292" s="39"/>
      <c r="C1292" s="1"/>
      <c r="D1292" s="14"/>
      <c r="E1292" s="40"/>
    </row>
    <row r="1293" spans="1:5">
      <c r="A1293" s="39"/>
      <c r="B1293" s="39"/>
      <c r="C1293" s="1"/>
      <c r="D1293" s="14"/>
      <c r="E1293" s="40"/>
    </row>
    <row r="1294" spans="1:5">
      <c r="A1294" s="39"/>
      <c r="B1294" s="39"/>
      <c r="C1294" s="1"/>
      <c r="D1294" s="14"/>
      <c r="E1294" s="40"/>
    </row>
    <row r="1295" spans="1:5">
      <c r="A1295" s="39"/>
      <c r="B1295" s="39"/>
      <c r="C1295" s="1"/>
      <c r="D1295" s="14"/>
      <c r="E1295" s="40"/>
    </row>
    <row r="1296" spans="1:5">
      <c r="A1296" s="39"/>
      <c r="B1296" s="39"/>
      <c r="C1296" s="1"/>
      <c r="D1296" s="14"/>
      <c r="E1296" s="40"/>
    </row>
    <row r="1297" spans="1:5">
      <c r="A1297" s="39"/>
      <c r="B1297" s="39"/>
      <c r="C1297" s="1"/>
      <c r="D1297" s="14"/>
      <c r="E1297" s="40"/>
    </row>
    <row r="1298" spans="1:5">
      <c r="A1298" s="39"/>
      <c r="B1298" s="39"/>
      <c r="C1298" s="1"/>
      <c r="D1298" s="14"/>
      <c r="E1298" s="40"/>
    </row>
    <row r="1299" spans="1:5">
      <c r="A1299" s="39"/>
      <c r="B1299" s="39"/>
      <c r="C1299" s="1"/>
      <c r="D1299" s="14"/>
      <c r="E1299" s="40"/>
    </row>
    <row r="1300" spans="1:5">
      <c r="A1300" s="39"/>
      <c r="B1300" s="39"/>
      <c r="C1300" s="1"/>
      <c r="D1300" s="14"/>
      <c r="E1300" s="40"/>
    </row>
    <row r="1301" spans="1:5">
      <c r="A1301" s="39"/>
      <c r="B1301" s="39"/>
      <c r="C1301" s="1"/>
      <c r="D1301" s="14"/>
      <c r="E1301" s="40"/>
    </row>
    <row r="1302" spans="1:5">
      <c r="A1302" s="39"/>
      <c r="B1302" s="39"/>
      <c r="C1302" s="1"/>
      <c r="D1302" s="14"/>
      <c r="E1302" s="40"/>
    </row>
    <row r="1303" spans="1:5">
      <c r="A1303" s="39"/>
      <c r="B1303" s="39"/>
      <c r="C1303" s="1"/>
      <c r="D1303" s="14"/>
      <c r="E1303" s="40"/>
    </row>
    <row r="1304" spans="1:5">
      <c r="A1304" s="39"/>
      <c r="B1304" s="39"/>
      <c r="C1304" s="1"/>
      <c r="D1304" s="14"/>
      <c r="E1304" s="40"/>
    </row>
    <row r="1305" spans="1:5">
      <c r="A1305" s="39"/>
      <c r="B1305" s="39"/>
      <c r="C1305" s="1"/>
      <c r="D1305" s="14"/>
      <c r="E1305" s="40"/>
    </row>
    <row r="1306" spans="1:5">
      <c r="A1306" s="39"/>
      <c r="B1306" s="39"/>
      <c r="C1306" s="1"/>
      <c r="D1306" s="14"/>
      <c r="E1306" s="40"/>
    </row>
    <row r="1307" spans="1:5">
      <c r="A1307" s="39"/>
      <c r="B1307" s="39"/>
      <c r="C1307" s="1"/>
      <c r="D1307" s="14"/>
      <c r="E1307" s="40"/>
    </row>
    <row r="1308" spans="1:5">
      <c r="A1308" s="39"/>
      <c r="B1308" s="39"/>
      <c r="C1308" s="1"/>
      <c r="D1308" s="14"/>
      <c r="E1308" s="40"/>
    </row>
    <row r="1309" spans="1:5">
      <c r="A1309" s="39"/>
      <c r="B1309" s="39"/>
      <c r="C1309" s="1"/>
      <c r="D1309" s="14"/>
      <c r="E1309" s="40"/>
    </row>
    <row r="1310" spans="1:5">
      <c r="A1310" s="39"/>
      <c r="B1310" s="39"/>
      <c r="C1310" s="1"/>
      <c r="D1310" s="14"/>
      <c r="E1310" s="40"/>
    </row>
    <row r="1311" spans="1:5">
      <c r="A1311" s="39"/>
      <c r="B1311" s="39"/>
      <c r="C1311" s="1"/>
      <c r="D1311" s="14"/>
      <c r="E1311" s="40"/>
    </row>
    <row r="1312" spans="1:5">
      <c r="A1312" s="39"/>
      <c r="B1312" s="39"/>
      <c r="C1312" s="1"/>
      <c r="D1312" s="14"/>
      <c r="E1312" s="40"/>
    </row>
    <row r="1313" spans="1:5">
      <c r="A1313" s="39"/>
      <c r="B1313" s="39"/>
      <c r="C1313" s="1"/>
      <c r="D1313" s="14"/>
      <c r="E1313" s="40"/>
    </row>
    <row r="1314" spans="1:5">
      <c r="A1314" s="39"/>
      <c r="B1314" s="39"/>
      <c r="C1314" s="1"/>
      <c r="D1314" s="14"/>
      <c r="E1314" s="40"/>
    </row>
    <row r="1315" spans="1:5">
      <c r="A1315" s="39"/>
      <c r="B1315" s="39"/>
      <c r="C1315" s="1"/>
      <c r="D1315" s="14"/>
      <c r="E1315" s="40"/>
    </row>
    <row r="1316" spans="1:5">
      <c r="A1316" s="39"/>
      <c r="B1316" s="39"/>
      <c r="C1316" s="1"/>
      <c r="D1316" s="14"/>
      <c r="E1316" s="40"/>
    </row>
    <row r="1317" spans="1:5">
      <c r="A1317" s="39"/>
      <c r="B1317" s="39"/>
      <c r="C1317" s="1"/>
      <c r="D1317" s="14"/>
      <c r="E1317" s="40"/>
    </row>
    <row r="1318" spans="1:5">
      <c r="A1318" s="39"/>
      <c r="B1318" s="39"/>
      <c r="C1318" s="1"/>
      <c r="D1318" s="14"/>
      <c r="E1318" s="40"/>
    </row>
    <row r="1319" spans="1:5">
      <c r="A1319" s="39"/>
      <c r="B1319" s="39"/>
      <c r="C1319" s="1"/>
      <c r="D1319" s="14"/>
      <c r="E1319" s="40"/>
    </row>
    <row r="1320" spans="1:5">
      <c r="A1320" s="39"/>
      <c r="B1320" s="39"/>
      <c r="C1320" s="1"/>
      <c r="D1320" s="14"/>
      <c r="E1320" s="40"/>
    </row>
    <row r="1321" spans="1:5">
      <c r="A1321" s="39"/>
      <c r="B1321" s="39"/>
      <c r="C1321" s="1"/>
      <c r="D1321" s="14"/>
      <c r="E1321" s="40"/>
    </row>
    <row r="1322" spans="1:5">
      <c r="A1322" s="39"/>
      <c r="B1322" s="39"/>
      <c r="C1322" s="1"/>
      <c r="D1322" s="14"/>
      <c r="E1322" s="40"/>
    </row>
    <row r="1323" spans="1:5">
      <c r="A1323" s="39"/>
      <c r="B1323" s="39"/>
      <c r="C1323" s="1"/>
      <c r="D1323" s="14"/>
      <c r="E1323" s="40"/>
    </row>
    <row r="1324" spans="1:5">
      <c r="A1324" s="39"/>
      <c r="B1324" s="39"/>
      <c r="C1324" s="1"/>
      <c r="D1324" s="14"/>
      <c r="E1324" s="40"/>
    </row>
    <row r="1325" spans="1:5">
      <c r="A1325" s="39"/>
      <c r="B1325" s="39"/>
      <c r="C1325" s="1"/>
      <c r="D1325" s="14"/>
      <c r="E1325" s="40"/>
    </row>
    <row r="1326" spans="1:5">
      <c r="A1326" s="39"/>
      <c r="B1326" s="39"/>
      <c r="C1326" s="1"/>
      <c r="D1326" s="14"/>
      <c r="E1326" s="40"/>
    </row>
    <row r="1327" spans="1:5">
      <c r="A1327" s="39"/>
      <c r="B1327" s="39"/>
      <c r="C1327" s="1"/>
      <c r="D1327" s="14"/>
      <c r="E1327" s="40"/>
    </row>
    <row r="1328" spans="1:5">
      <c r="A1328" s="39"/>
      <c r="B1328" s="39"/>
      <c r="C1328" s="1"/>
      <c r="D1328" s="14"/>
      <c r="E1328" s="40"/>
    </row>
    <row r="1329" spans="1:5">
      <c r="A1329" s="39"/>
      <c r="B1329" s="39"/>
      <c r="C1329" s="1"/>
      <c r="D1329" s="14"/>
      <c r="E1329" s="40"/>
    </row>
    <row r="1330" spans="1:5">
      <c r="A1330" s="39"/>
      <c r="B1330" s="39"/>
      <c r="C1330" s="1"/>
      <c r="D1330" s="14"/>
      <c r="E1330" s="40"/>
    </row>
    <row r="1331" spans="1:5">
      <c r="A1331" s="39"/>
      <c r="B1331" s="39"/>
      <c r="C1331" s="1"/>
      <c r="D1331" s="14"/>
      <c r="E1331" s="40"/>
    </row>
    <row r="1332" spans="1:5">
      <c r="A1332" s="39"/>
      <c r="B1332" s="39"/>
      <c r="C1332" s="1"/>
      <c r="D1332" s="14"/>
      <c r="E1332" s="40"/>
    </row>
    <row r="1333" spans="1:5">
      <c r="A1333" s="39"/>
      <c r="B1333" s="39"/>
      <c r="C1333" s="1"/>
      <c r="D1333" s="14"/>
      <c r="E1333" s="40"/>
    </row>
    <row r="1334" spans="1:5">
      <c r="A1334" s="39"/>
      <c r="B1334" s="39"/>
      <c r="C1334" s="1"/>
      <c r="D1334" s="14"/>
      <c r="E1334" s="40"/>
    </row>
    <row r="1335" spans="1:5">
      <c r="A1335" s="39"/>
      <c r="B1335" s="39"/>
      <c r="C1335" s="1"/>
      <c r="D1335" s="14"/>
      <c r="E1335" s="40"/>
    </row>
    <row r="1336" spans="1:5">
      <c r="A1336" s="39"/>
      <c r="B1336" s="39"/>
      <c r="C1336" s="1"/>
      <c r="D1336" s="14"/>
      <c r="E1336" s="40"/>
    </row>
    <row r="1337" spans="1:5">
      <c r="A1337" s="39"/>
      <c r="B1337" s="39"/>
      <c r="C1337" s="1"/>
      <c r="D1337" s="14"/>
      <c r="E1337" s="40"/>
    </row>
    <row r="1338" spans="1:5">
      <c r="A1338" s="39"/>
      <c r="B1338" s="39"/>
      <c r="C1338" s="1"/>
      <c r="D1338" s="14"/>
      <c r="E1338" s="40"/>
    </row>
    <row r="1339" spans="1:5">
      <c r="A1339" s="39"/>
      <c r="B1339" s="39"/>
      <c r="C1339" s="1"/>
      <c r="D1339" s="14"/>
      <c r="E1339" s="40"/>
    </row>
    <row r="1340" spans="1:5">
      <c r="A1340" s="39"/>
      <c r="B1340" s="39"/>
      <c r="C1340" s="1"/>
      <c r="D1340" s="14"/>
      <c r="E1340" s="40"/>
    </row>
    <row r="1341" spans="1:5">
      <c r="A1341" s="39"/>
      <c r="B1341" s="39"/>
      <c r="C1341" s="1"/>
      <c r="D1341" s="14"/>
      <c r="E1341" s="40"/>
    </row>
    <row r="1342" spans="1:5">
      <c r="A1342" s="39"/>
      <c r="B1342" s="39"/>
      <c r="C1342" s="1"/>
      <c r="D1342" s="14"/>
      <c r="E1342" s="40"/>
    </row>
    <row r="1343" spans="1:5">
      <c r="A1343" s="39"/>
      <c r="B1343" s="39"/>
      <c r="C1343" s="1"/>
      <c r="D1343" s="14"/>
      <c r="E1343" s="40"/>
    </row>
    <row r="1344" spans="1:5">
      <c r="A1344" s="39"/>
      <c r="B1344" s="39"/>
      <c r="C1344" s="1"/>
      <c r="D1344" s="14"/>
      <c r="E1344" s="40"/>
    </row>
    <row r="1345" spans="1:5">
      <c r="A1345" s="39"/>
      <c r="B1345" s="39"/>
      <c r="C1345" s="1"/>
      <c r="D1345" s="14"/>
      <c r="E1345" s="40"/>
    </row>
    <row r="1346" spans="1:5">
      <c r="A1346" s="39"/>
      <c r="B1346" s="39"/>
      <c r="C1346" s="1"/>
      <c r="D1346" s="14"/>
      <c r="E1346" s="40"/>
    </row>
    <row r="1347" spans="1:5">
      <c r="A1347" s="39"/>
      <c r="B1347" s="39"/>
      <c r="C1347" s="1"/>
      <c r="D1347" s="14"/>
      <c r="E1347" s="40"/>
    </row>
    <row r="1348" spans="1:5">
      <c r="A1348" s="39"/>
      <c r="B1348" s="39"/>
      <c r="C1348" s="1"/>
      <c r="D1348" s="14"/>
      <c r="E1348" s="40"/>
    </row>
    <row r="1349" spans="1:5">
      <c r="A1349" s="39"/>
      <c r="B1349" s="39"/>
      <c r="C1349" s="1"/>
      <c r="D1349" s="14"/>
      <c r="E1349" s="40"/>
    </row>
    <row r="1350" spans="1:5">
      <c r="A1350" s="39"/>
      <c r="B1350" s="39"/>
      <c r="C1350" s="1"/>
      <c r="D1350" s="14"/>
      <c r="E1350" s="40"/>
    </row>
    <row r="1351" spans="1:5">
      <c r="A1351" s="39"/>
      <c r="B1351" s="39"/>
      <c r="C1351" s="1"/>
      <c r="D1351" s="14"/>
      <c r="E1351" s="40"/>
    </row>
    <row r="1352" spans="1:5">
      <c r="A1352" s="39"/>
      <c r="B1352" s="39"/>
      <c r="C1352" s="1"/>
      <c r="D1352" s="14"/>
      <c r="E1352" s="40"/>
    </row>
    <row r="1353" spans="1:5">
      <c r="A1353" s="39"/>
      <c r="B1353" s="39"/>
      <c r="C1353" s="1"/>
      <c r="D1353" s="14"/>
      <c r="E1353" s="40"/>
    </row>
    <row r="1354" spans="1:5">
      <c r="A1354" s="39"/>
      <c r="B1354" s="39"/>
      <c r="C1354" s="1"/>
      <c r="D1354" s="14"/>
      <c r="E1354" s="40"/>
    </row>
    <row r="1355" spans="1:5">
      <c r="A1355" s="39"/>
      <c r="B1355" s="39"/>
      <c r="C1355" s="1"/>
      <c r="D1355" s="14"/>
      <c r="E1355" s="40"/>
    </row>
    <row r="1356" spans="1:5">
      <c r="A1356" s="39"/>
      <c r="B1356" s="39"/>
      <c r="C1356" s="1"/>
      <c r="D1356" s="14"/>
      <c r="E1356" s="40"/>
    </row>
    <row r="1357" spans="1:5">
      <c r="A1357" s="39"/>
      <c r="B1357" s="39"/>
      <c r="C1357" s="1"/>
      <c r="D1357" s="14"/>
      <c r="E1357" s="40"/>
    </row>
    <row r="1358" spans="1:5">
      <c r="A1358" s="39"/>
      <c r="B1358" s="39"/>
      <c r="C1358" s="1"/>
      <c r="D1358" s="14"/>
      <c r="E1358" s="40"/>
    </row>
    <row r="1359" spans="1:5">
      <c r="A1359" s="39"/>
      <c r="B1359" s="39"/>
      <c r="C1359" s="1"/>
      <c r="D1359" s="14"/>
      <c r="E1359" s="40"/>
    </row>
    <row r="1360" spans="1:5">
      <c r="A1360" s="39"/>
      <c r="B1360" s="39"/>
      <c r="C1360" s="1"/>
      <c r="D1360" s="14"/>
      <c r="E1360" s="40"/>
    </row>
    <row r="1361" spans="1:5">
      <c r="A1361" s="39"/>
      <c r="B1361" s="39"/>
      <c r="C1361" s="1"/>
      <c r="D1361" s="14"/>
      <c r="E1361" s="40"/>
    </row>
    <row r="1362" spans="1:5">
      <c r="A1362" s="39"/>
      <c r="B1362" s="39"/>
      <c r="C1362" s="1"/>
      <c r="D1362" s="14"/>
      <c r="E1362" s="40"/>
    </row>
    <row r="1363" spans="1:5">
      <c r="A1363" s="39"/>
      <c r="B1363" s="39"/>
      <c r="C1363" s="1"/>
      <c r="D1363" s="14"/>
      <c r="E1363" s="40"/>
    </row>
    <row r="1364" spans="1:5">
      <c r="A1364" s="39"/>
      <c r="B1364" s="39"/>
      <c r="C1364" s="1"/>
      <c r="D1364" s="14"/>
      <c r="E1364" s="40"/>
    </row>
    <row r="1365" spans="1:5">
      <c r="A1365" s="39"/>
      <c r="B1365" s="39"/>
      <c r="C1365" s="1"/>
      <c r="D1365" s="14"/>
      <c r="E1365" s="40"/>
    </row>
    <row r="1366" spans="1:5">
      <c r="A1366" s="39"/>
      <c r="B1366" s="39"/>
      <c r="C1366" s="1"/>
      <c r="D1366" s="14"/>
      <c r="E1366" s="40"/>
    </row>
    <row r="1367" spans="1:5">
      <c r="A1367" s="39"/>
      <c r="B1367" s="39"/>
      <c r="C1367" s="1"/>
      <c r="D1367" s="14"/>
      <c r="E1367" s="40"/>
    </row>
    <row r="1368" spans="1:5">
      <c r="A1368" s="39"/>
      <c r="B1368" s="39"/>
      <c r="C1368" s="1"/>
      <c r="D1368" s="14"/>
      <c r="E1368" s="40"/>
    </row>
    <row r="1369" spans="1:5">
      <c r="A1369" s="39"/>
      <c r="B1369" s="39"/>
      <c r="C1369" s="1"/>
      <c r="D1369" s="14"/>
      <c r="E1369" s="40"/>
    </row>
    <row r="1370" spans="1:5">
      <c r="A1370" s="39"/>
      <c r="B1370" s="39"/>
      <c r="C1370" s="1"/>
      <c r="D1370" s="14"/>
      <c r="E1370" s="40"/>
    </row>
    <row r="1371" spans="1:5">
      <c r="A1371" s="39"/>
      <c r="B1371" s="39"/>
      <c r="C1371" s="1"/>
      <c r="D1371" s="14"/>
      <c r="E1371" s="40"/>
    </row>
    <row r="1372" spans="1:5">
      <c r="A1372" s="39"/>
      <c r="B1372" s="39"/>
      <c r="C1372" s="1"/>
      <c r="D1372" s="14"/>
      <c r="E1372" s="40"/>
    </row>
    <row r="1373" spans="1:5">
      <c r="A1373" s="39"/>
      <c r="B1373" s="39"/>
      <c r="C1373" s="1"/>
      <c r="D1373" s="14"/>
      <c r="E1373" s="40"/>
    </row>
    <row r="1374" spans="1:5">
      <c r="A1374" s="39"/>
      <c r="B1374" s="39"/>
      <c r="C1374" s="1"/>
      <c r="D1374" s="14"/>
      <c r="E1374" s="40"/>
    </row>
    <row r="1375" spans="1:5">
      <c r="A1375" s="39"/>
      <c r="B1375" s="39"/>
      <c r="C1375" s="1"/>
      <c r="D1375" s="14"/>
      <c r="E1375" s="40"/>
    </row>
    <row r="1376" spans="1:5">
      <c r="A1376" s="39"/>
      <c r="B1376" s="39"/>
      <c r="C1376" s="1"/>
      <c r="D1376" s="14"/>
      <c r="E1376" s="40"/>
    </row>
    <row r="1377" spans="1:5">
      <c r="A1377" s="39"/>
      <c r="B1377" s="39"/>
      <c r="C1377" s="1"/>
      <c r="D1377" s="14"/>
      <c r="E1377" s="40"/>
    </row>
    <row r="1378" spans="1:5">
      <c r="A1378" s="39"/>
      <c r="B1378" s="39"/>
      <c r="C1378" s="1"/>
      <c r="D1378" s="14"/>
      <c r="E1378" s="40"/>
    </row>
    <row r="1379" spans="1:5">
      <c r="A1379" s="39"/>
      <c r="B1379" s="39"/>
      <c r="C1379" s="1"/>
      <c r="D1379" s="14"/>
      <c r="E1379" s="40"/>
    </row>
    <row r="1380" spans="1:5">
      <c r="A1380" s="39"/>
      <c r="B1380" s="39"/>
      <c r="C1380" s="1"/>
      <c r="D1380" s="14"/>
      <c r="E1380" s="40"/>
    </row>
    <row r="1381" spans="1:5">
      <c r="A1381" s="39"/>
      <c r="B1381" s="39"/>
      <c r="C1381" s="1"/>
      <c r="D1381" s="14"/>
      <c r="E1381" s="40"/>
    </row>
    <row r="1382" spans="1:5">
      <c r="A1382" s="39"/>
      <c r="B1382" s="39"/>
      <c r="C1382" s="1"/>
      <c r="D1382" s="14"/>
      <c r="E1382" s="40"/>
    </row>
    <row r="1383" spans="1:5">
      <c r="A1383" s="39"/>
      <c r="B1383" s="39"/>
      <c r="C1383" s="1"/>
      <c r="D1383" s="14"/>
      <c r="E1383" s="40"/>
    </row>
    <row r="1384" spans="1:5">
      <c r="A1384" s="39"/>
      <c r="B1384" s="39"/>
      <c r="C1384" s="1"/>
      <c r="D1384" s="14"/>
      <c r="E1384" s="40"/>
    </row>
    <row r="1385" spans="1:5">
      <c r="A1385" s="39"/>
      <c r="B1385" s="39"/>
      <c r="C1385" s="1"/>
      <c r="D1385" s="14"/>
      <c r="E1385" s="40"/>
    </row>
    <row r="1386" spans="1:5">
      <c r="A1386" s="39"/>
      <c r="B1386" s="39"/>
      <c r="C1386" s="1"/>
      <c r="D1386" s="14"/>
      <c r="E1386" s="40"/>
    </row>
    <row r="1387" spans="1:5">
      <c r="A1387" s="39"/>
      <c r="B1387" s="39"/>
      <c r="C1387" s="1"/>
      <c r="D1387" s="14"/>
      <c r="E1387" s="40"/>
    </row>
    <row r="1388" spans="1:5">
      <c r="A1388" s="39"/>
      <c r="B1388" s="39"/>
      <c r="C1388" s="1"/>
      <c r="D1388" s="14"/>
      <c r="E1388" s="40"/>
    </row>
    <row r="1389" spans="1:5">
      <c r="A1389" s="39"/>
      <c r="B1389" s="39"/>
      <c r="C1389" s="1"/>
      <c r="D1389" s="14"/>
      <c r="E1389" s="40"/>
    </row>
    <row r="1390" spans="1:5">
      <c r="A1390" s="39"/>
      <c r="B1390" s="39"/>
      <c r="C1390" s="1"/>
      <c r="D1390" s="14"/>
      <c r="E1390" s="40"/>
    </row>
    <row r="1391" spans="1:5">
      <c r="A1391" s="39"/>
      <c r="B1391" s="39"/>
      <c r="C1391" s="1"/>
      <c r="D1391" s="14"/>
      <c r="E1391" s="40"/>
    </row>
    <row r="1392" spans="1:5">
      <c r="A1392" s="39"/>
      <c r="B1392" s="39"/>
      <c r="C1392" s="1"/>
      <c r="D1392" s="14"/>
      <c r="E1392" s="40"/>
    </row>
    <row r="1393" spans="1:5">
      <c r="A1393" s="39"/>
      <c r="B1393" s="39"/>
      <c r="C1393" s="1"/>
      <c r="D1393" s="14"/>
      <c r="E1393" s="40"/>
    </row>
    <row r="1394" spans="1:5">
      <c r="A1394" s="39"/>
      <c r="B1394" s="39"/>
      <c r="C1394" s="1"/>
      <c r="D1394" s="14"/>
      <c r="E1394" s="40"/>
    </row>
    <row r="1395" spans="1:5">
      <c r="A1395" s="39"/>
      <c r="B1395" s="39"/>
      <c r="C1395" s="1"/>
      <c r="D1395" s="14"/>
      <c r="E1395" s="40"/>
    </row>
    <row r="1396" spans="1:5">
      <c r="A1396" s="39"/>
      <c r="B1396" s="39"/>
      <c r="C1396" s="1"/>
      <c r="D1396" s="14"/>
      <c r="E1396" s="40"/>
    </row>
    <row r="1397" spans="1:5">
      <c r="A1397" s="39"/>
      <c r="B1397" s="39"/>
      <c r="C1397" s="1"/>
      <c r="D1397" s="14"/>
      <c r="E1397" s="40"/>
    </row>
    <row r="1398" spans="1:5">
      <c r="A1398" s="39"/>
      <c r="B1398" s="39"/>
      <c r="C1398" s="1"/>
      <c r="D1398" s="14"/>
      <c r="E1398" s="40"/>
    </row>
    <row r="1399" spans="1:5">
      <c r="A1399" s="39"/>
      <c r="B1399" s="39"/>
      <c r="C1399" s="1"/>
      <c r="D1399" s="14"/>
      <c r="E1399" s="40"/>
    </row>
    <row r="1400" spans="1:5">
      <c r="A1400" s="39"/>
      <c r="B1400" s="39"/>
      <c r="C1400" s="1"/>
      <c r="D1400" s="14"/>
      <c r="E1400" s="40"/>
    </row>
    <row r="1401" spans="1:5">
      <c r="A1401" s="39"/>
      <c r="B1401" s="39"/>
      <c r="C1401" s="1"/>
      <c r="D1401" s="14"/>
      <c r="E1401" s="40"/>
    </row>
    <row r="1402" spans="1:5">
      <c r="A1402" s="39"/>
      <c r="B1402" s="39"/>
      <c r="C1402" s="1"/>
      <c r="D1402" s="14"/>
      <c r="E1402" s="40"/>
    </row>
    <row r="1403" spans="1:5">
      <c r="A1403" s="39"/>
      <c r="B1403" s="39"/>
      <c r="C1403" s="1"/>
      <c r="D1403" s="14"/>
      <c r="E1403" s="40"/>
    </row>
    <row r="1404" spans="1:5">
      <c r="A1404" s="39"/>
      <c r="B1404" s="39"/>
      <c r="C1404" s="1"/>
      <c r="D1404" s="14"/>
      <c r="E1404" s="40"/>
    </row>
    <row r="1405" spans="1:5">
      <c r="A1405" s="39"/>
      <c r="B1405" s="39"/>
      <c r="C1405" s="1"/>
      <c r="D1405" s="14"/>
      <c r="E1405" s="40"/>
    </row>
    <row r="1406" spans="1:5">
      <c r="A1406" s="39"/>
      <c r="B1406" s="39"/>
      <c r="C1406" s="1"/>
      <c r="D1406" s="14"/>
      <c r="E1406" s="40"/>
    </row>
    <row r="1407" spans="1:5">
      <c r="A1407" s="39"/>
      <c r="B1407" s="39"/>
      <c r="C1407" s="1"/>
      <c r="D1407" s="14"/>
      <c r="E1407" s="40"/>
    </row>
    <row r="1408" spans="1:5">
      <c r="A1408" s="39"/>
      <c r="B1408" s="39"/>
      <c r="C1408" s="1"/>
      <c r="D1408" s="14"/>
      <c r="E1408" s="40"/>
    </row>
    <row r="1409" spans="1:5">
      <c r="A1409" s="39"/>
      <c r="B1409" s="39"/>
      <c r="C1409" s="1"/>
      <c r="D1409" s="14"/>
      <c r="E1409" s="40"/>
    </row>
    <row r="1410" spans="1:5">
      <c r="A1410" s="39"/>
      <c r="B1410" s="39"/>
      <c r="C1410" s="1"/>
      <c r="D1410" s="14"/>
      <c r="E1410" s="40"/>
    </row>
    <row r="1411" spans="1:5">
      <c r="A1411" s="39"/>
      <c r="B1411" s="39"/>
      <c r="C1411" s="1"/>
      <c r="D1411" s="14"/>
      <c r="E1411" s="40"/>
    </row>
    <row r="1412" spans="1:5">
      <c r="A1412" s="39"/>
      <c r="B1412" s="39"/>
      <c r="C1412" s="1"/>
      <c r="D1412" s="14"/>
      <c r="E1412" s="40"/>
    </row>
    <row r="1413" spans="1:5">
      <c r="A1413" s="39"/>
      <c r="B1413" s="39"/>
      <c r="C1413" s="1"/>
      <c r="D1413" s="14"/>
      <c r="E1413" s="40"/>
    </row>
    <row r="1414" spans="1:5">
      <c r="A1414" s="39"/>
      <c r="B1414" s="39"/>
      <c r="C1414" s="1"/>
      <c r="D1414" s="14"/>
      <c r="E1414" s="40"/>
    </row>
    <row r="1415" spans="1:5">
      <c r="A1415" s="39"/>
      <c r="B1415" s="39"/>
      <c r="C1415" s="1"/>
      <c r="D1415" s="14"/>
      <c r="E1415" s="40"/>
    </row>
    <row r="1416" spans="1:5">
      <c r="A1416" s="39"/>
      <c r="B1416" s="39"/>
      <c r="C1416" s="1"/>
      <c r="D1416" s="14"/>
      <c r="E1416" s="40"/>
    </row>
    <row r="1417" spans="1:5">
      <c r="A1417" s="39"/>
      <c r="B1417" s="39"/>
      <c r="C1417" s="1"/>
      <c r="D1417" s="14"/>
      <c r="E1417" s="40"/>
    </row>
    <row r="1418" spans="1:5">
      <c r="A1418" s="39"/>
      <c r="B1418" s="39"/>
      <c r="C1418" s="1"/>
      <c r="D1418" s="14"/>
      <c r="E1418" s="40"/>
    </row>
    <row r="1419" spans="1:5">
      <c r="A1419" s="39"/>
      <c r="B1419" s="39"/>
      <c r="C1419" s="1"/>
      <c r="D1419" s="14"/>
      <c r="E1419" s="40"/>
    </row>
    <row r="1420" spans="1:5">
      <c r="A1420" s="39"/>
      <c r="B1420" s="39"/>
      <c r="C1420" s="1"/>
      <c r="D1420" s="14"/>
      <c r="E1420" s="40"/>
    </row>
    <row r="1421" spans="1:5">
      <c r="A1421" s="39"/>
      <c r="B1421" s="39"/>
      <c r="C1421" s="1"/>
      <c r="D1421" s="14"/>
      <c r="E1421" s="40"/>
    </row>
    <row r="1422" spans="1:5">
      <c r="A1422" s="39"/>
      <c r="B1422" s="39"/>
      <c r="C1422" s="1"/>
      <c r="D1422" s="14"/>
      <c r="E1422" s="40"/>
    </row>
    <row r="1423" spans="1:5">
      <c r="A1423" s="39"/>
      <c r="B1423" s="39"/>
      <c r="C1423" s="1"/>
      <c r="D1423" s="14"/>
      <c r="E1423" s="40"/>
    </row>
    <row r="1424" spans="1:5">
      <c r="A1424" s="39"/>
      <c r="B1424" s="39"/>
      <c r="C1424" s="1"/>
      <c r="D1424" s="14"/>
      <c r="E1424" s="40"/>
    </row>
    <row r="1425" spans="1:5">
      <c r="A1425" s="39"/>
      <c r="B1425" s="39"/>
      <c r="C1425" s="1"/>
      <c r="D1425" s="14"/>
      <c r="E1425" s="40"/>
    </row>
    <row r="1426" spans="1:5">
      <c r="A1426" s="39"/>
      <c r="B1426" s="39"/>
      <c r="C1426" s="1"/>
      <c r="D1426" s="14"/>
      <c r="E1426" s="40"/>
    </row>
    <row r="1427" spans="1:5">
      <c r="A1427" s="39"/>
      <c r="B1427" s="39"/>
      <c r="C1427" s="1"/>
      <c r="D1427" s="14"/>
      <c r="E1427" s="40"/>
    </row>
    <row r="1428" spans="1:5">
      <c r="A1428" s="39"/>
      <c r="B1428" s="39"/>
      <c r="C1428" s="1"/>
      <c r="D1428" s="14"/>
      <c r="E1428" s="40"/>
    </row>
    <row r="1429" spans="1:5">
      <c r="A1429" s="39"/>
      <c r="B1429" s="39"/>
      <c r="C1429" s="1"/>
      <c r="D1429" s="14"/>
      <c r="E1429" s="40"/>
    </row>
    <row r="1430" spans="1:5">
      <c r="A1430" s="39"/>
      <c r="B1430" s="39"/>
      <c r="C1430" s="1"/>
      <c r="D1430" s="14"/>
      <c r="E1430" s="40"/>
    </row>
    <row r="1431" spans="1:5">
      <c r="A1431" s="39"/>
      <c r="B1431" s="39"/>
      <c r="C1431" s="1"/>
      <c r="D1431" s="14"/>
      <c r="E1431" s="40"/>
    </row>
    <row r="1432" spans="1:5">
      <c r="A1432" s="39"/>
      <c r="B1432" s="39"/>
      <c r="C1432" s="1"/>
      <c r="D1432" s="14"/>
      <c r="E1432" s="40"/>
    </row>
    <row r="1433" spans="1:5">
      <c r="A1433" s="39"/>
      <c r="B1433" s="39"/>
      <c r="C1433" s="1"/>
      <c r="D1433" s="14"/>
      <c r="E1433" s="40"/>
    </row>
    <row r="1434" spans="1:5">
      <c r="A1434" s="39"/>
      <c r="B1434" s="39"/>
      <c r="C1434" s="1"/>
      <c r="D1434" s="14"/>
      <c r="E1434" s="40"/>
    </row>
    <row r="1435" spans="1:5">
      <c r="A1435" s="39"/>
      <c r="B1435" s="39"/>
      <c r="C1435" s="1"/>
      <c r="D1435" s="14"/>
      <c r="E1435" s="40"/>
    </row>
    <row r="1436" spans="1:5">
      <c r="A1436" s="39"/>
      <c r="B1436" s="39"/>
      <c r="C1436" s="1"/>
      <c r="D1436" s="14"/>
      <c r="E1436" s="40"/>
    </row>
    <row r="1437" spans="1:5">
      <c r="A1437" s="39"/>
      <c r="B1437" s="39"/>
      <c r="C1437" s="1"/>
      <c r="D1437" s="14"/>
      <c r="E1437" s="40"/>
    </row>
    <row r="1438" spans="1:5">
      <c r="A1438" s="39"/>
      <c r="B1438" s="39"/>
      <c r="C1438" s="1"/>
      <c r="D1438" s="14"/>
      <c r="E1438" s="40"/>
    </row>
    <row r="1439" spans="1:5">
      <c r="A1439" s="39"/>
      <c r="B1439" s="39"/>
      <c r="C1439" s="1"/>
      <c r="D1439" s="14"/>
      <c r="E1439" s="40"/>
    </row>
    <row r="1440" spans="1:5">
      <c r="A1440" s="39"/>
      <c r="B1440" s="39"/>
      <c r="C1440" s="1"/>
      <c r="D1440" s="14"/>
      <c r="E1440" s="40"/>
    </row>
    <row r="1441" spans="1:5">
      <c r="A1441" s="39"/>
      <c r="B1441" s="39"/>
      <c r="C1441" s="1"/>
      <c r="D1441" s="14"/>
      <c r="E1441" s="40"/>
    </row>
    <row r="1442" spans="1:5">
      <c r="A1442" s="39"/>
      <c r="B1442" s="39"/>
      <c r="C1442" s="1"/>
      <c r="D1442" s="14"/>
      <c r="E1442" s="40"/>
    </row>
    <row r="1443" spans="1:5">
      <c r="A1443" s="39"/>
      <c r="B1443" s="39"/>
      <c r="C1443" s="1"/>
      <c r="D1443" s="14"/>
      <c r="E1443" s="40"/>
    </row>
    <row r="1444" spans="1:5">
      <c r="A1444" s="39"/>
      <c r="B1444" s="39"/>
      <c r="C1444" s="1"/>
      <c r="D1444" s="14"/>
      <c r="E1444" s="40"/>
    </row>
    <row r="1445" spans="1:5">
      <c r="A1445" s="39"/>
      <c r="B1445" s="39"/>
      <c r="C1445" s="1"/>
      <c r="D1445" s="14"/>
      <c r="E1445" s="40"/>
    </row>
    <row r="1446" spans="1:5">
      <c r="A1446" s="39"/>
      <c r="B1446" s="39"/>
      <c r="C1446" s="1"/>
      <c r="D1446" s="14"/>
      <c r="E1446" s="40"/>
    </row>
    <row r="1447" spans="1:5">
      <c r="A1447" s="39"/>
      <c r="B1447" s="39"/>
      <c r="C1447" s="1"/>
      <c r="D1447" s="14"/>
      <c r="E1447" s="40"/>
    </row>
    <row r="1448" spans="1:5">
      <c r="A1448" s="39"/>
      <c r="B1448" s="39"/>
      <c r="C1448" s="1"/>
      <c r="D1448" s="14"/>
      <c r="E1448" s="40"/>
    </row>
    <row r="1449" spans="1:5">
      <c r="A1449" s="39"/>
      <c r="B1449" s="39"/>
      <c r="C1449" s="1"/>
      <c r="D1449" s="14"/>
      <c r="E1449" s="40"/>
    </row>
    <row r="1450" spans="1:5">
      <c r="A1450" s="39"/>
      <c r="B1450" s="39"/>
      <c r="C1450" s="1"/>
      <c r="D1450" s="14"/>
      <c r="E1450" s="40"/>
    </row>
    <row r="1451" spans="1:5">
      <c r="A1451" s="39"/>
      <c r="B1451" s="39"/>
      <c r="C1451" s="1"/>
      <c r="D1451" s="14"/>
      <c r="E1451" s="40"/>
    </row>
    <row r="1452" spans="1:5">
      <c r="A1452" s="39"/>
      <c r="B1452" s="39"/>
      <c r="C1452" s="1"/>
      <c r="D1452" s="14"/>
      <c r="E1452" s="40"/>
    </row>
    <row r="1453" spans="1:5">
      <c r="A1453" s="39"/>
      <c r="B1453" s="39"/>
      <c r="C1453" s="1"/>
      <c r="D1453" s="14"/>
      <c r="E1453" s="40"/>
    </row>
    <row r="1454" spans="1:5">
      <c r="A1454" s="39"/>
      <c r="B1454" s="39"/>
      <c r="C1454" s="1"/>
      <c r="D1454" s="14"/>
      <c r="E1454" s="40"/>
    </row>
    <row r="1455" spans="1:5">
      <c r="A1455" s="39"/>
      <c r="B1455" s="39"/>
      <c r="C1455" s="1"/>
      <c r="D1455" s="14"/>
      <c r="E1455" s="40"/>
    </row>
    <row r="1456" spans="1:5">
      <c r="A1456" s="39"/>
      <c r="B1456" s="39"/>
      <c r="C1456" s="1"/>
      <c r="D1456" s="14"/>
      <c r="E1456" s="40"/>
    </row>
    <row r="1457" spans="1:5">
      <c r="A1457" s="39"/>
      <c r="B1457" s="39"/>
      <c r="C1457" s="1"/>
      <c r="D1457" s="14"/>
      <c r="E1457" s="40"/>
    </row>
    <row r="1458" spans="1:5">
      <c r="A1458" s="39"/>
      <c r="B1458" s="39"/>
      <c r="C1458" s="1"/>
      <c r="D1458" s="14"/>
      <c r="E1458" s="40"/>
    </row>
    <row r="1459" spans="1:5">
      <c r="A1459" s="39"/>
      <c r="B1459" s="39"/>
      <c r="C1459" s="1"/>
      <c r="D1459" s="14"/>
      <c r="E1459" s="40"/>
    </row>
    <row r="1460" spans="1:5">
      <c r="A1460" s="39"/>
      <c r="B1460" s="39"/>
      <c r="C1460" s="1"/>
      <c r="D1460" s="14"/>
      <c r="E1460" s="40"/>
    </row>
    <row r="1461" spans="1:5">
      <c r="A1461" s="39"/>
      <c r="B1461" s="39"/>
      <c r="C1461" s="1"/>
      <c r="D1461" s="14"/>
      <c r="E1461" s="40"/>
    </row>
    <row r="1462" spans="1:5">
      <c r="A1462" s="39"/>
      <c r="B1462" s="39"/>
      <c r="C1462" s="1"/>
      <c r="D1462" s="14"/>
      <c r="E1462" s="40"/>
    </row>
    <row r="1463" spans="1:5">
      <c r="A1463" s="39"/>
      <c r="B1463" s="39"/>
      <c r="C1463" s="1"/>
      <c r="D1463" s="14"/>
      <c r="E1463" s="40"/>
    </row>
    <row r="1464" spans="1:5">
      <c r="A1464" s="39"/>
      <c r="B1464" s="39"/>
      <c r="C1464" s="1"/>
      <c r="D1464" s="14"/>
      <c r="E1464" s="40"/>
    </row>
    <row r="1465" spans="1:5">
      <c r="A1465" s="39"/>
      <c r="B1465" s="39"/>
      <c r="C1465" s="1"/>
      <c r="D1465" s="14"/>
      <c r="E1465" s="40"/>
    </row>
    <row r="1466" spans="1:5">
      <c r="A1466" s="39"/>
      <c r="B1466" s="39"/>
      <c r="C1466" s="1"/>
      <c r="D1466" s="14"/>
      <c r="E1466" s="40"/>
    </row>
    <row r="1467" spans="1:5">
      <c r="A1467" s="39"/>
      <c r="B1467" s="39"/>
      <c r="C1467" s="1"/>
      <c r="D1467" s="14"/>
      <c r="E1467" s="40"/>
    </row>
    <row r="1468" spans="1:5">
      <c r="A1468" s="39"/>
      <c r="B1468" s="39"/>
      <c r="C1468" s="1"/>
      <c r="D1468" s="14"/>
      <c r="E1468" s="40"/>
    </row>
    <row r="1469" spans="1:5">
      <c r="A1469" s="39"/>
      <c r="B1469" s="39"/>
      <c r="C1469" s="1"/>
      <c r="D1469" s="14"/>
      <c r="E1469" s="40"/>
    </row>
    <row r="1470" spans="1:5">
      <c r="A1470" s="39"/>
      <c r="B1470" s="39"/>
      <c r="C1470" s="1"/>
      <c r="D1470" s="14"/>
      <c r="E1470" s="40"/>
    </row>
    <row r="1471" spans="1:5">
      <c r="A1471" s="39"/>
      <c r="B1471" s="39"/>
      <c r="C1471" s="1"/>
      <c r="D1471" s="14"/>
      <c r="E1471" s="40"/>
    </row>
    <row r="1472" spans="1:5">
      <c r="A1472" s="39"/>
      <c r="B1472" s="39"/>
      <c r="C1472" s="1"/>
      <c r="D1472" s="14"/>
      <c r="E1472" s="40"/>
    </row>
    <row r="1473" spans="1:5">
      <c r="A1473" s="39"/>
      <c r="B1473" s="39"/>
      <c r="C1473" s="1"/>
      <c r="D1473" s="14"/>
      <c r="E1473" s="40"/>
    </row>
    <row r="1474" spans="1:5">
      <c r="A1474" s="39"/>
      <c r="B1474" s="39"/>
      <c r="C1474" s="1"/>
      <c r="D1474" s="14"/>
      <c r="E1474" s="40"/>
    </row>
    <row r="1475" spans="1:5">
      <c r="A1475" s="39"/>
      <c r="B1475" s="39"/>
      <c r="C1475" s="1"/>
      <c r="D1475" s="14"/>
      <c r="E1475" s="40"/>
    </row>
    <row r="1476" spans="1:5">
      <c r="A1476" s="39"/>
      <c r="B1476" s="39"/>
      <c r="C1476" s="1"/>
      <c r="D1476" s="14"/>
      <c r="E1476" s="40"/>
    </row>
    <row r="1477" spans="1:5">
      <c r="A1477" s="39"/>
      <c r="B1477" s="39"/>
      <c r="C1477" s="1"/>
      <c r="D1477" s="14"/>
      <c r="E1477" s="40"/>
    </row>
    <row r="1478" spans="1:5">
      <c r="A1478" s="39"/>
      <c r="B1478" s="39"/>
      <c r="C1478" s="1"/>
      <c r="D1478" s="14"/>
      <c r="E1478" s="40"/>
    </row>
    <row r="1479" spans="1:5">
      <c r="A1479" s="39"/>
      <c r="B1479" s="39"/>
      <c r="C1479" s="1"/>
      <c r="D1479" s="14"/>
      <c r="E1479" s="40"/>
    </row>
    <row r="1480" spans="1:5">
      <c r="A1480" s="39"/>
      <c r="B1480" s="39"/>
      <c r="C1480" s="1"/>
      <c r="D1480" s="14"/>
      <c r="E1480" s="40"/>
    </row>
    <row r="1481" spans="1:5">
      <c r="A1481" s="39"/>
      <c r="B1481" s="39"/>
      <c r="C1481" s="1"/>
      <c r="D1481" s="14"/>
      <c r="E1481" s="40"/>
    </row>
    <row r="1482" spans="1:5">
      <c r="A1482" s="39"/>
      <c r="B1482" s="39"/>
      <c r="C1482" s="1"/>
      <c r="D1482" s="14"/>
      <c r="E1482" s="40"/>
    </row>
    <row r="1483" spans="1:5">
      <c r="A1483" s="39"/>
      <c r="B1483" s="39"/>
      <c r="C1483" s="1"/>
      <c r="D1483" s="14"/>
      <c r="E1483" s="40"/>
    </row>
    <row r="1484" spans="1:5">
      <c r="A1484" s="39"/>
      <c r="B1484" s="39"/>
      <c r="C1484" s="1"/>
      <c r="D1484" s="14"/>
      <c r="E1484" s="40"/>
    </row>
    <row r="1485" spans="1:5">
      <c r="A1485" s="39"/>
      <c r="B1485" s="39"/>
      <c r="C1485" s="1"/>
      <c r="D1485" s="14"/>
      <c r="E1485" s="40"/>
    </row>
    <row r="1486" spans="1:5">
      <c r="A1486" s="39"/>
      <c r="B1486" s="39"/>
      <c r="C1486" s="1"/>
      <c r="D1486" s="14"/>
      <c r="E1486" s="40"/>
    </row>
    <row r="1487" spans="1:5">
      <c r="A1487" s="39"/>
      <c r="B1487" s="39"/>
      <c r="C1487" s="1"/>
      <c r="D1487" s="14"/>
      <c r="E1487" s="40"/>
    </row>
    <row r="1488" spans="1:5">
      <c r="A1488" s="39"/>
      <c r="B1488" s="39"/>
      <c r="C1488" s="1"/>
      <c r="D1488" s="14"/>
      <c r="E1488" s="40"/>
    </row>
    <row r="1489" spans="1:5">
      <c r="A1489" s="39"/>
      <c r="B1489" s="39"/>
      <c r="C1489" s="1"/>
      <c r="D1489" s="14"/>
      <c r="E1489" s="40"/>
    </row>
    <row r="1490" spans="1:5">
      <c r="A1490" s="39"/>
      <c r="B1490" s="39"/>
      <c r="C1490" s="1"/>
      <c r="D1490" s="14"/>
      <c r="E1490" s="40"/>
    </row>
    <row r="1491" spans="1:5">
      <c r="A1491" s="39"/>
      <c r="B1491" s="39"/>
      <c r="C1491" s="1"/>
      <c r="D1491" s="14"/>
      <c r="E1491" s="40"/>
    </row>
    <row r="1492" spans="1:5">
      <c r="A1492" s="39"/>
      <c r="B1492" s="39"/>
      <c r="C1492" s="1"/>
      <c r="D1492" s="14"/>
      <c r="E1492" s="40"/>
    </row>
    <row r="1493" spans="1:5">
      <c r="A1493" s="39"/>
      <c r="B1493" s="39"/>
      <c r="C1493" s="1"/>
      <c r="D1493" s="14"/>
      <c r="E1493" s="40"/>
    </row>
    <row r="1494" spans="1:5">
      <c r="A1494" s="39"/>
      <c r="B1494" s="39"/>
      <c r="C1494" s="1"/>
      <c r="D1494" s="14"/>
      <c r="E1494" s="40"/>
    </row>
    <row r="1495" spans="1:5">
      <c r="A1495" s="39"/>
      <c r="B1495" s="39"/>
      <c r="C1495" s="1"/>
      <c r="D1495" s="14"/>
      <c r="E1495" s="40"/>
    </row>
    <row r="1496" spans="1:5">
      <c r="A1496" s="39"/>
      <c r="B1496" s="39"/>
      <c r="C1496" s="1"/>
      <c r="D1496" s="14"/>
      <c r="E1496" s="40"/>
    </row>
    <row r="1497" spans="1:5">
      <c r="A1497" s="39"/>
      <c r="B1497" s="39"/>
      <c r="C1497" s="1"/>
      <c r="D1497" s="14"/>
      <c r="E1497" s="40"/>
    </row>
    <row r="1498" spans="1:5">
      <c r="A1498" s="39"/>
      <c r="B1498" s="39"/>
      <c r="C1498" s="1"/>
      <c r="D1498" s="14"/>
      <c r="E1498" s="40"/>
    </row>
    <row r="1499" spans="1:5">
      <c r="A1499" s="39"/>
      <c r="B1499" s="39"/>
      <c r="C1499" s="1"/>
      <c r="D1499" s="14"/>
      <c r="E1499" s="40"/>
    </row>
    <row r="1500" spans="1:5">
      <c r="A1500" s="39"/>
      <c r="B1500" s="39"/>
      <c r="C1500" s="1"/>
      <c r="D1500" s="14"/>
      <c r="E1500" s="40"/>
    </row>
    <row r="1501" spans="1:5">
      <c r="A1501" s="39"/>
      <c r="B1501" s="39"/>
      <c r="C1501" s="1"/>
      <c r="D1501" s="14"/>
      <c r="E1501" s="40"/>
    </row>
    <row r="1502" spans="1:5">
      <c r="A1502" s="39"/>
      <c r="B1502" s="39"/>
      <c r="C1502" s="1"/>
      <c r="D1502" s="14"/>
      <c r="E1502" s="40"/>
    </row>
    <row r="1503" spans="1:5">
      <c r="A1503" s="39"/>
      <c r="B1503" s="39"/>
      <c r="C1503" s="1"/>
      <c r="D1503" s="14"/>
      <c r="E1503" s="40"/>
    </row>
    <row r="1504" spans="1:5">
      <c r="A1504" s="39"/>
      <c r="B1504" s="39"/>
      <c r="C1504" s="1"/>
      <c r="D1504" s="14"/>
      <c r="E1504" s="40"/>
    </row>
    <row r="1505" spans="1:5">
      <c r="A1505" s="39"/>
      <c r="B1505" s="39"/>
      <c r="C1505" s="1"/>
      <c r="D1505" s="14"/>
      <c r="E1505" s="40"/>
    </row>
    <row r="1506" spans="1:5">
      <c r="A1506" s="39"/>
      <c r="B1506" s="39"/>
      <c r="C1506" s="1"/>
      <c r="D1506" s="14"/>
      <c r="E1506" s="40"/>
    </row>
    <row r="1507" spans="1:5">
      <c r="A1507" s="39"/>
      <c r="B1507" s="39"/>
      <c r="C1507" s="1"/>
      <c r="D1507" s="14"/>
      <c r="E1507" s="40"/>
    </row>
    <row r="1508" spans="1:5">
      <c r="A1508" s="39"/>
      <c r="B1508" s="39"/>
      <c r="C1508" s="1"/>
      <c r="D1508" s="14"/>
      <c r="E1508" s="40"/>
    </row>
    <row r="1509" spans="1:5">
      <c r="A1509" s="39"/>
      <c r="B1509" s="39"/>
      <c r="C1509" s="1"/>
      <c r="D1509" s="14"/>
      <c r="E1509" s="40"/>
    </row>
    <row r="1510" spans="1:5">
      <c r="A1510" s="39"/>
      <c r="B1510" s="39"/>
      <c r="C1510" s="1"/>
      <c r="D1510" s="14"/>
      <c r="E1510" s="40"/>
    </row>
    <row r="1511" spans="1:5">
      <c r="A1511" s="39"/>
      <c r="B1511" s="39"/>
      <c r="C1511" s="1"/>
      <c r="D1511" s="14"/>
      <c r="E1511" s="40"/>
    </row>
    <row r="1512" spans="1:5">
      <c r="A1512" s="39"/>
      <c r="B1512" s="39"/>
      <c r="C1512" s="1"/>
      <c r="D1512" s="14"/>
      <c r="E1512" s="40"/>
    </row>
    <row r="1513" spans="1:5">
      <c r="A1513" s="39"/>
      <c r="B1513" s="39"/>
      <c r="C1513" s="1"/>
      <c r="D1513" s="14"/>
      <c r="E1513" s="40"/>
    </row>
    <row r="1514" spans="1:5">
      <c r="A1514" s="39"/>
      <c r="B1514" s="39"/>
      <c r="C1514" s="1"/>
      <c r="D1514" s="14"/>
      <c r="E1514" s="40"/>
    </row>
    <row r="1515" spans="1:5">
      <c r="A1515" s="39"/>
      <c r="B1515" s="39"/>
      <c r="C1515" s="1"/>
      <c r="D1515" s="14"/>
      <c r="E1515" s="40"/>
    </row>
    <row r="1516" spans="1:5">
      <c r="A1516" s="39"/>
      <c r="B1516" s="39"/>
      <c r="C1516" s="1"/>
      <c r="D1516" s="14"/>
      <c r="E1516" s="40"/>
    </row>
    <row r="1517" spans="1:5">
      <c r="A1517" s="39"/>
      <c r="B1517" s="39"/>
      <c r="C1517" s="1"/>
      <c r="D1517" s="14"/>
      <c r="E1517" s="40"/>
    </row>
    <row r="1518" spans="1:5">
      <c r="A1518" s="39"/>
      <c r="B1518" s="39"/>
      <c r="C1518" s="1"/>
      <c r="D1518" s="14"/>
      <c r="E1518" s="40"/>
    </row>
    <row r="1519" spans="1:5">
      <c r="A1519" s="39"/>
      <c r="B1519" s="39"/>
      <c r="C1519" s="1"/>
      <c r="D1519" s="14"/>
      <c r="E1519" s="40"/>
    </row>
    <row r="1520" spans="1:5">
      <c r="A1520" s="39"/>
      <c r="B1520" s="39"/>
      <c r="C1520" s="1"/>
      <c r="D1520" s="14"/>
      <c r="E1520" s="40"/>
    </row>
    <row r="1521" spans="1:5">
      <c r="A1521" s="39"/>
      <c r="B1521" s="39"/>
      <c r="C1521" s="1"/>
      <c r="D1521" s="14"/>
      <c r="E1521" s="40"/>
    </row>
    <row r="1522" spans="1:5">
      <c r="A1522" s="39"/>
      <c r="B1522" s="39"/>
      <c r="C1522" s="1"/>
      <c r="D1522" s="14"/>
      <c r="E1522" s="40"/>
    </row>
    <row r="1523" spans="1:5">
      <c r="A1523" s="39"/>
      <c r="B1523" s="39"/>
      <c r="C1523" s="1"/>
      <c r="D1523" s="14"/>
      <c r="E1523" s="40"/>
    </row>
    <row r="1524" spans="1:5">
      <c r="A1524" s="39"/>
      <c r="B1524" s="39"/>
      <c r="C1524" s="1"/>
      <c r="D1524" s="14"/>
      <c r="E1524" s="40"/>
    </row>
    <row r="1525" spans="1:5">
      <c r="A1525" s="39"/>
      <c r="B1525" s="39"/>
      <c r="C1525" s="1"/>
      <c r="D1525" s="14"/>
      <c r="E1525" s="40"/>
    </row>
    <row r="1526" spans="1:5">
      <c r="A1526" s="39"/>
      <c r="B1526" s="39"/>
      <c r="C1526" s="1"/>
      <c r="D1526" s="14"/>
      <c r="E1526" s="40"/>
    </row>
    <row r="1527" spans="1:5">
      <c r="A1527" s="39"/>
      <c r="B1527" s="39"/>
      <c r="C1527" s="1"/>
      <c r="D1527" s="14"/>
      <c r="E1527" s="40"/>
    </row>
    <row r="1528" spans="1:5">
      <c r="A1528" s="39"/>
      <c r="B1528" s="39"/>
      <c r="C1528" s="1"/>
      <c r="D1528" s="14"/>
      <c r="E1528" s="40"/>
    </row>
    <row r="1529" spans="1:5">
      <c r="A1529" s="39"/>
      <c r="B1529" s="39"/>
      <c r="C1529" s="1"/>
      <c r="D1529" s="14"/>
      <c r="E1529" s="40"/>
    </row>
    <row r="1530" spans="1:5">
      <c r="A1530" s="39"/>
      <c r="B1530" s="39"/>
      <c r="C1530" s="1"/>
      <c r="D1530" s="14"/>
      <c r="E1530" s="40"/>
    </row>
    <row r="1531" spans="1:5">
      <c r="A1531" s="39"/>
      <c r="B1531" s="39"/>
      <c r="C1531" s="1"/>
      <c r="D1531" s="14"/>
      <c r="E1531" s="40"/>
    </row>
    <row r="1532" spans="1:5">
      <c r="A1532" s="39"/>
      <c r="B1532" s="39"/>
      <c r="C1532" s="1"/>
      <c r="D1532" s="14"/>
      <c r="E1532" s="40"/>
    </row>
    <row r="1533" spans="1:5">
      <c r="A1533" s="39"/>
      <c r="B1533" s="39"/>
      <c r="C1533" s="1"/>
      <c r="D1533" s="14"/>
      <c r="E1533" s="40"/>
    </row>
    <row r="1534" spans="1:5">
      <c r="A1534" s="39"/>
      <c r="B1534" s="39"/>
      <c r="C1534" s="1"/>
      <c r="D1534" s="14"/>
      <c r="E1534" s="40"/>
    </row>
    <row r="1535" spans="1:5">
      <c r="A1535" s="39"/>
      <c r="B1535" s="39"/>
      <c r="C1535" s="1"/>
      <c r="D1535" s="14"/>
      <c r="E1535" s="40"/>
    </row>
    <row r="1536" spans="1:5">
      <c r="A1536" s="39"/>
      <c r="B1536" s="39"/>
      <c r="C1536" s="1"/>
      <c r="D1536" s="14"/>
      <c r="E1536" s="40"/>
    </row>
    <row r="1537" spans="1:5">
      <c r="A1537" s="39"/>
      <c r="B1537" s="39"/>
      <c r="C1537" s="1"/>
      <c r="D1537" s="14"/>
      <c r="E1537" s="40"/>
    </row>
    <row r="1538" spans="1:5">
      <c r="A1538" s="39"/>
      <c r="B1538" s="39"/>
      <c r="C1538" s="1"/>
      <c r="D1538" s="14"/>
      <c r="E1538" s="40"/>
    </row>
    <row r="1539" spans="1:5">
      <c r="A1539" s="39"/>
      <c r="B1539" s="39"/>
      <c r="C1539" s="1"/>
      <c r="D1539" s="14"/>
      <c r="E1539" s="40"/>
    </row>
    <row r="1540" spans="1:5">
      <c r="A1540" s="39"/>
      <c r="B1540" s="39"/>
      <c r="C1540" s="1"/>
      <c r="D1540" s="14"/>
      <c r="E1540" s="40"/>
    </row>
    <row r="1541" spans="1:5">
      <c r="A1541" s="39"/>
      <c r="B1541" s="39"/>
      <c r="C1541" s="1"/>
      <c r="D1541" s="14"/>
      <c r="E1541" s="40"/>
    </row>
    <row r="1542" spans="1:5">
      <c r="A1542" s="39"/>
      <c r="B1542" s="39"/>
      <c r="C1542" s="1"/>
      <c r="D1542" s="14"/>
      <c r="E1542" s="40"/>
    </row>
    <row r="1543" spans="1:5">
      <c r="A1543" s="39"/>
      <c r="B1543" s="39"/>
      <c r="C1543" s="1"/>
      <c r="D1543" s="14"/>
      <c r="E1543" s="40"/>
    </row>
    <row r="1544" spans="1:5">
      <c r="A1544" s="39"/>
      <c r="B1544" s="39"/>
      <c r="C1544" s="1"/>
      <c r="D1544" s="14"/>
      <c r="E1544" s="40"/>
    </row>
    <row r="1545" spans="1:5">
      <c r="A1545" s="39"/>
      <c r="B1545" s="39"/>
      <c r="C1545" s="1"/>
      <c r="D1545" s="14"/>
      <c r="E1545" s="40"/>
    </row>
    <row r="1546" spans="1:5">
      <c r="A1546" s="39"/>
      <c r="B1546" s="39"/>
      <c r="C1546" s="1"/>
      <c r="D1546" s="14"/>
      <c r="E1546" s="40"/>
    </row>
    <row r="1547" spans="1:5">
      <c r="A1547" s="39"/>
      <c r="B1547" s="39"/>
      <c r="C1547" s="1"/>
      <c r="D1547" s="14"/>
      <c r="E1547" s="40"/>
    </row>
    <row r="1548" spans="1:5">
      <c r="A1548" s="39"/>
      <c r="B1548" s="39"/>
      <c r="C1548" s="1"/>
      <c r="D1548" s="14"/>
      <c r="E1548" s="40"/>
    </row>
    <row r="1549" spans="1:5">
      <c r="A1549" s="39"/>
      <c r="B1549" s="39"/>
      <c r="C1549" s="1"/>
      <c r="D1549" s="14"/>
      <c r="E1549" s="40"/>
    </row>
    <row r="1550" spans="1:5">
      <c r="A1550" s="39"/>
      <c r="B1550" s="39"/>
      <c r="C1550" s="1"/>
      <c r="D1550" s="14"/>
      <c r="E1550" s="40"/>
    </row>
    <row r="1551" spans="1:5">
      <c r="A1551" s="39"/>
      <c r="B1551" s="39"/>
      <c r="C1551" s="1"/>
      <c r="D1551" s="14"/>
      <c r="E1551" s="40"/>
    </row>
    <row r="1552" spans="1:5">
      <c r="A1552" s="39"/>
      <c r="B1552" s="39"/>
      <c r="C1552" s="1"/>
      <c r="D1552" s="14"/>
      <c r="E1552" s="40"/>
    </row>
    <row r="1553" spans="1:5">
      <c r="A1553" s="39"/>
      <c r="B1553" s="39"/>
      <c r="C1553" s="1"/>
      <c r="D1553" s="14"/>
      <c r="E1553" s="40"/>
    </row>
    <row r="1554" spans="1:5">
      <c r="A1554" s="39"/>
      <c r="B1554" s="39"/>
      <c r="C1554" s="1"/>
      <c r="D1554" s="14"/>
      <c r="E1554" s="40"/>
    </row>
    <row r="1555" spans="1:5">
      <c r="A1555" s="39"/>
      <c r="B1555" s="39"/>
      <c r="C1555" s="1"/>
      <c r="D1555" s="14"/>
      <c r="E1555" s="40"/>
    </row>
    <row r="1556" spans="1:5">
      <c r="A1556" s="39"/>
      <c r="B1556" s="39"/>
      <c r="C1556" s="1"/>
      <c r="D1556" s="14"/>
      <c r="E1556" s="40"/>
    </row>
    <row r="1557" spans="1:5">
      <c r="A1557" s="39"/>
      <c r="B1557" s="39"/>
      <c r="C1557" s="1"/>
      <c r="D1557" s="14"/>
      <c r="E1557" s="40"/>
    </row>
    <row r="1558" spans="1:5">
      <c r="A1558" s="39"/>
      <c r="B1558" s="39"/>
      <c r="C1558" s="1"/>
      <c r="D1558" s="14"/>
      <c r="E1558" s="40"/>
    </row>
    <row r="1559" spans="1:5">
      <c r="A1559" s="39"/>
      <c r="B1559" s="39"/>
      <c r="C1559" s="1"/>
      <c r="D1559" s="14"/>
      <c r="E1559" s="40"/>
    </row>
    <row r="1560" spans="1:5">
      <c r="A1560" s="39"/>
      <c r="B1560" s="39"/>
      <c r="C1560" s="1"/>
      <c r="D1560" s="14"/>
      <c r="E1560" s="40"/>
    </row>
    <row r="1561" spans="1:5">
      <c r="A1561" s="39"/>
      <c r="B1561" s="39"/>
      <c r="C1561" s="1"/>
      <c r="D1561" s="14"/>
      <c r="E1561" s="40"/>
    </row>
    <row r="1562" spans="1:5">
      <c r="A1562" s="39"/>
      <c r="B1562" s="39"/>
      <c r="C1562" s="1"/>
      <c r="D1562" s="14"/>
      <c r="E1562" s="40"/>
    </row>
    <row r="1563" spans="1:5">
      <c r="A1563" s="39"/>
      <c r="B1563" s="39"/>
      <c r="C1563" s="1"/>
      <c r="D1563" s="14"/>
      <c r="E1563" s="40"/>
    </row>
    <row r="1564" spans="1:5">
      <c r="A1564" s="39"/>
      <c r="B1564" s="39"/>
      <c r="C1564" s="1"/>
      <c r="D1564" s="14"/>
      <c r="E1564" s="40"/>
    </row>
    <row r="1565" spans="1:5">
      <c r="A1565" s="39"/>
      <c r="B1565" s="39"/>
      <c r="C1565" s="1"/>
      <c r="D1565" s="14"/>
      <c r="E1565" s="40"/>
    </row>
    <row r="1566" spans="1:5">
      <c r="A1566" s="39"/>
      <c r="B1566" s="39"/>
      <c r="C1566" s="1"/>
      <c r="D1566" s="14"/>
      <c r="E1566" s="40"/>
    </row>
    <row r="1567" spans="1:5">
      <c r="A1567" s="39"/>
      <c r="B1567" s="39"/>
      <c r="C1567" s="1"/>
      <c r="D1567" s="14"/>
      <c r="E1567" s="40"/>
    </row>
    <row r="1568" spans="1:5">
      <c r="A1568" s="39"/>
      <c r="B1568" s="39"/>
      <c r="C1568" s="1"/>
      <c r="D1568" s="14"/>
      <c r="E1568" s="40"/>
    </row>
    <row r="1569" spans="1:5">
      <c r="A1569" s="39"/>
      <c r="B1569" s="39"/>
      <c r="C1569" s="1"/>
      <c r="D1569" s="14"/>
      <c r="E1569" s="40"/>
    </row>
    <row r="1570" spans="1:5">
      <c r="A1570" s="39"/>
      <c r="B1570" s="39"/>
      <c r="C1570" s="1"/>
      <c r="D1570" s="14"/>
      <c r="E1570" s="40"/>
    </row>
    <row r="1571" spans="1:5">
      <c r="A1571" s="39"/>
      <c r="B1571" s="39"/>
      <c r="C1571" s="1"/>
      <c r="D1571" s="14"/>
      <c r="E1571" s="40"/>
    </row>
    <row r="1572" spans="1:5">
      <c r="A1572" s="39"/>
      <c r="B1572" s="39"/>
      <c r="C1572" s="1"/>
      <c r="D1572" s="14"/>
      <c r="E1572" s="40"/>
    </row>
    <row r="1573" spans="1:5">
      <c r="A1573" s="39"/>
      <c r="B1573" s="39"/>
      <c r="C1573" s="1"/>
      <c r="D1573" s="14"/>
      <c r="E1573" s="40"/>
    </row>
    <row r="1574" spans="1:5">
      <c r="A1574" s="39"/>
      <c r="B1574" s="39"/>
      <c r="C1574" s="1"/>
      <c r="D1574" s="14"/>
      <c r="E1574" s="40"/>
    </row>
    <row r="1575" spans="1:5">
      <c r="A1575" s="39"/>
      <c r="B1575" s="39"/>
      <c r="C1575" s="1"/>
      <c r="D1575" s="14"/>
      <c r="E1575" s="40"/>
    </row>
    <row r="1576" spans="1:5">
      <c r="A1576" s="39"/>
      <c r="B1576" s="39"/>
      <c r="C1576" s="1"/>
      <c r="D1576" s="14"/>
      <c r="E1576" s="40"/>
    </row>
    <row r="1577" spans="1:5">
      <c r="A1577" s="39"/>
      <c r="B1577" s="39"/>
      <c r="C1577" s="1"/>
      <c r="D1577" s="14"/>
      <c r="E1577" s="40"/>
    </row>
    <row r="1578" spans="1:5">
      <c r="A1578" s="39"/>
      <c r="B1578" s="39"/>
      <c r="C1578" s="1"/>
      <c r="D1578" s="14"/>
      <c r="E1578" s="40"/>
    </row>
    <row r="1579" spans="1:5">
      <c r="A1579" s="39"/>
      <c r="B1579" s="39"/>
      <c r="C1579" s="1"/>
      <c r="D1579" s="14"/>
      <c r="E1579" s="40"/>
    </row>
    <row r="1580" spans="1:5">
      <c r="A1580" s="39"/>
      <c r="B1580" s="39"/>
      <c r="C1580" s="1"/>
      <c r="D1580" s="14"/>
      <c r="E1580" s="40"/>
    </row>
    <row r="1581" spans="1:5">
      <c r="A1581" s="39"/>
      <c r="B1581" s="39"/>
      <c r="C1581" s="1"/>
      <c r="D1581" s="14"/>
      <c r="E1581" s="40"/>
    </row>
    <row r="1582" spans="1:5">
      <c r="A1582" s="39"/>
      <c r="B1582" s="39"/>
      <c r="C1582" s="1"/>
      <c r="D1582" s="14"/>
      <c r="E1582" s="40"/>
    </row>
    <row r="1583" spans="1:5">
      <c r="A1583" s="39"/>
      <c r="B1583" s="39"/>
      <c r="C1583" s="1"/>
      <c r="D1583" s="14"/>
      <c r="E1583" s="40"/>
    </row>
    <row r="1584" spans="1:5">
      <c r="A1584" s="39"/>
      <c r="B1584" s="39"/>
      <c r="C1584" s="1"/>
      <c r="D1584" s="14"/>
      <c r="E1584" s="40"/>
    </row>
    <row r="1585" spans="1:5">
      <c r="A1585" s="39"/>
      <c r="B1585" s="39"/>
      <c r="C1585" s="1"/>
      <c r="D1585" s="14"/>
      <c r="E1585" s="40"/>
    </row>
    <row r="1586" spans="1:5">
      <c r="A1586" s="39"/>
      <c r="B1586" s="39"/>
      <c r="C1586" s="1"/>
      <c r="D1586" s="14"/>
      <c r="E1586" s="40"/>
    </row>
    <row r="1587" spans="1:5">
      <c r="A1587" s="39"/>
      <c r="B1587" s="39"/>
      <c r="C1587" s="1"/>
      <c r="D1587" s="14"/>
      <c r="E1587" s="40"/>
    </row>
    <row r="1588" spans="1:5">
      <c r="A1588" s="39"/>
      <c r="B1588" s="39"/>
      <c r="C1588" s="1"/>
      <c r="D1588" s="14"/>
      <c r="E1588" s="40"/>
    </row>
    <row r="1589" spans="1:5">
      <c r="A1589" s="39"/>
      <c r="B1589" s="39"/>
      <c r="C1589" s="1"/>
      <c r="D1589" s="14"/>
      <c r="E1589" s="40"/>
    </row>
    <row r="1590" spans="1:5">
      <c r="A1590" s="39"/>
      <c r="B1590" s="39"/>
      <c r="C1590" s="1"/>
      <c r="D1590" s="14"/>
      <c r="E1590" s="40"/>
    </row>
    <row r="1591" spans="1:5">
      <c r="A1591" s="39"/>
      <c r="B1591" s="39"/>
      <c r="C1591" s="1"/>
      <c r="D1591" s="14"/>
      <c r="E1591" s="40"/>
    </row>
    <row r="1592" spans="1:5">
      <c r="A1592" s="39"/>
      <c r="B1592" s="39"/>
      <c r="C1592" s="1"/>
      <c r="D1592" s="14"/>
      <c r="E1592" s="40"/>
    </row>
    <row r="1593" spans="1:5">
      <c r="A1593" s="39"/>
      <c r="B1593" s="39"/>
      <c r="C1593" s="1"/>
      <c r="D1593" s="14"/>
      <c r="E1593" s="40"/>
    </row>
    <row r="1594" spans="1:5">
      <c r="A1594" s="39"/>
      <c r="B1594" s="39"/>
      <c r="C1594" s="1"/>
      <c r="D1594" s="14"/>
      <c r="E1594" s="40"/>
    </row>
    <row r="1595" spans="1:5">
      <c r="A1595" s="39"/>
      <c r="B1595" s="39"/>
      <c r="C1595" s="1"/>
      <c r="D1595" s="14"/>
      <c r="E1595" s="40"/>
    </row>
    <row r="1596" spans="1:5">
      <c r="A1596" s="39"/>
      <c r="B1596" s="39"/>
      <c r="C1596" s="1"/>
      <c r="D1596" s="14"/>
      <c r="E1596" s="40"/>
    </row>
    <row r="1597" spans="1:5">
      <c r="A1597" s="39"/>
      <c r="B1597" s="39"/>
      <c r="C1597" s="1"/>
      <c r="D1597" s="14"/>
      <c r="E1597" s="40"/>
    </row>
    <row r="1598" spans="1:5">
      <c r="A1598" s="39"/>
      <c r="B1598" s="39"/>
      <c r="C1598" s="1"/>
      <c r="D1598" s="14"/>
      <c r="E1598" s="40"/>
    </row>
    <row r="1599" spans="1:5">
      <c r="A1599" s="39"/>
      <c r="B1599" s="39"/>
      <c r="C1599" s="1"/>
      <c r="D1599" s="14"/>
      <c r="E1599" s="40"/>
    </row>
    <row r="1600" spans="1:5">
      <c r="A1600" s="39"/>
      <c r="B1600" s="39"/>
      <c r="C1600" s="1"/>
      <c r="D1600" s="14"/>
      <c r="E1600" s="40"/>
    </row>
    <row r="1601" spans="1:5">
      <c r="A1601" s="39"/>
      <c r="B1601" s="39"/>
      <c r="C1601" s="1"/>
      <c r="D1601" s="14"/>
      <c r="E1601" s="40"/>
    </row>
    <row r="1602" spans="1:5">
      <c r="A1602" s="39"/>
      <c r="B1602" s="39"/>
      <c r="C1602" s="1"/>
      <c r="D1602" s="14"/>
      <c r="E1602" s="40"/>
    </row>
    <row r="1603" spans="1:5">
      <c r="A1603" s="39"/>
      <c r="B1603" s="39"/>
      <c r="C1603" s="1"/>
      <c r="D1603" s="14"/>
      <c r="E1603" s="40"/>
    </row>
    <row r="1604" spans="1:5">
      <c r="A1604" s="39"/>
      <c r="B1604" s="39"/>
      <c r="C1604" s="1"/>
      <c r="D1604" s="14"/>
      <c r="E1604" s="40"/>
    </row>
    <row r="1605" spans="1:5">
      <c r="A1605" s="39"/>
      <c r="B1605" s="39"/>
      <c r="C1605" s="1"/>
      <c r="D1605" s="14"/>
      <c r="E1605" s="40"/>
    </row>
    <row r="1606" spans="1:5">
      <c r="A1606" s="39"/>
      <c r="B1606" s="39"/>
      <c r="C1606" s="1"/>
      <c r="D1606" s="14"/>
      <c r="E1606" s="40"/>
    </row>
    <row r="1607" spans="1:5">
      <c r="A1607" s="39"/>
      <c r="B1607" s="39"/>
      <c r="C1607" s="1"/>
      <c r="D1607" s="14"/>
      <c r="E1607" s="40"/>
    </row>
    <row r="1608" spans="1:5">
      <c r="A1608" s="39"/>
      <c r="B1608" s="39"/>
      <c r="C1608" s="1"/>
      <c r="D1608" s="14"/>
      <c r="E1608" s="40"/>
    </row>
    <row r="1609" spans="1:5">
      <c r="A1609" s="39"/>
      <c r="B1609" s="39"/>
      <c r="C1609" s="1"/>
      <c r="D1609" s="14"/>
      <c r="E1609" s="40"/>
    </row>
    <row r="1610" spans="1:5">
      <c r="A1610" s="39"/>
      <c r="B1610" s="39"/>
      <c r="C1610" s="1"/>
      <c r="D1610" s="14"/>
      <c r="E1610" s="40"/>
    </row>
    <row r="1611" spans="1:5">
      <c r="A1611" s="39"/>
      <c r="B1611" s="39"/>
      <c r="C1611" s="1"/>
      <c r="D1611" s="14"/>
      <c r="E1611" s="40"/>
    </row>
    <row r="1612" spans="1:5">
      <c r="A1612" s="39"/>
      <c r="B1612" s="39"/>
      <c r="C1612" s="1"/>
      <c r="D1612" s="14"/>
      <c r="E1612" s="40"/>
    </row>
    <row r="1613" spans="1:5">
      <c r="A1613" s="39"/>
      <c r="B1613" s="39"/>
      <c r="C1613" s="1"/>
      <c r="D1613" s="14"/>
      <c r="E1613" s="40"/>
    </row>
    <row r="1614" spans="1:5">
      <c r="A1614" s="39"/>
      <c r="B1614" s="39"/>
      <c r="C1614" s="1"/>
      <c r="D1614" s="14"/>
      <c r="E1614" s="40"/>
    </row>
    <row r="1615" spans="1:5">
      <c r="A1615" s="39"/>
      <c r="B1615" s="39"/>
      <c r="C1615" s="1"/>
      <c r="D1615" s="14"/>
      <c r="E1615" s="40"/>
    </row>
    <row r="1616" spans="1:5">
      <c r="A1616" s="39"/>
      <c r="B1616" s="39"/>
      <c r="C1616" s="1"/>
      <c r="D1616" s="14"/>
      <c r="E1616" s="40"/>
    </row>
    <row r="1617" spans="1:5">
      <c r="A1617" s="39"/>
      <c r="B1617" s="39"/>
      <c r="C1617" s="1"/>
      <c r="D1617" s="14"/>
      <c r="E1617" s="40"/>
    </row>
    <row r="1618" spans="1:5">
      <c r="A1618" s="39"/>
      <c r="B1618" s="39"/>
      <c r="C1618" s="1"/>
      <c r="D1618" s="14"/>
      <c r="E1618" s="40"/>
    </row>
    <row r="1619" spans="1:5">
      <c r="A1619" s="39"/>
      <c r="B1619" s="39"/>
      <c r="C1619" s="1"/>
      <c r="D1619" s="14"/>
      <c r="E1619" s="40"/>
    </row>
    <row r="1620" spans="1:5">
      <c r="A1620" s="39"/>
      <c r="B1620" s="39"/>
      <c r="C1620" s="1"/>
      <c r="D1620" s="14"/>
      <c r="E1620" s="40"/>
    </row>
    <row r="1621" spans="1:5">
      <c r="A1621" s="39"/>
      <c r="B1621" s="39"/>
      <c r="C1621" s="1"/>
      <c r="D1621" s="14"/>
      <c r="E1621" s="40"/>
    </row>
    <row r="1622" spans="1:5">
      <c r="A1622" s="39"/>
      <c r="B1622" s="39"/>
      <c r="C1622" s="1"/>
      <c r="D1622" s="14"/>
      <c r="E1622" s="40"/>
    </row>
    <row r="1623" spans="1:5">
      <c r="A1623" s="39"/>
      <c r="B1623" s="39"/>
      <c r="C1623" s="1"/>
      <c r="D1623" s="14"/>
      <c r="E1623" s="40"/>
    </row>
    <row r="1624" spans="1:5">
      <c r="A1624" s="39"/>
      <c r="B1624" s="39"/>
      <c r="C1624" s="1"/>
      <c r="D1624" s="14"/>
      <c r="E1624" s="40"/>
    </row>
    <row r="1625" spans="1:5">
      <c r="A1625" s="39"/>
      <c r="B1625" s="39"/>
      <c r="C1625" s="1"/>
      <c r="D1625" s="14"/>
      <c r="E1625" s="40"/>
    </row>
    <row r="1626" spans="1:5">
      <c r="A1626" s="39"/>
      <c r="B1626" s="39"/>
      <c r="C1626" s="1"/>
      <c r="D1626" s="14"/>
      <c r="E1626" s="40"/>
    </row>
    <row r="1627" spans="1:5">
      <c r="A1627" s="39"/>
      <c r="B1627" s="39"/>
      <c r="C1627" s="1"/>
      <c r="D1627" s="14"/>
      <c r="E1627" s="40"/>
    </row>
    <row r="1628" spans="1:5">
      <c r="A1628" s="39"/>
      <c r="B1628" s="39"/>
      <c r="C1628" s="1"/>
      <c r="D1628" s="14"/>
      <c r="E1628" s="40"/>
    </row>
    <row r="1629" spans="1:5">
      <c r="A1629" s="39"/>
      <c r="B1629" s="39"/>
      <c r="C1629" s="1"/>
      <c r="D1629" s="14"/>
      <c r="E1629" s="40"/>
    </row>
    <row r="1630" spans="1:5">
      <c r="A1630" s="39"/>
      <c r="B1630" s="39"/>
      <c r="C1630" s="1"/>
      <c r="D1630" s="14"/>
      <c r="E1630" s="40"/>
    </row>
    <row r="1631" spans="1:5">
      <c r="A1631" s="39"/>
      <c r="B1631" s="39"/>
      <c r="C1631" s="1"/>
      <c r="D1631" s="14"/>
      <c r="E1631" s="40"/>
    </row>
    <row r="1632" spans="1:5">
      <c r="A1632" s="39"/>
      <c r="B1632" s="39"/>
      <c r="C1632" s="1"/>
      <c r="D1632" s="14"/>
      <c r="E1632" s="40"/>
    </row>
    <row r="1633" spans="1:5">
      <c r="A1633" s="39"/>
      <c r="B1633" s="39"/>
      <c r="C1633" s="1"/>
      <c r="D1633" s="14"/>
      <c r="E1633" s="40"/>
    </row>
    <row r="1634" spans="1:5">
      <c r="A1634" s="39"/>
      <c r="B1634" s="39"/>
      <c r="C1634" s="1"/>
      <c r="D1634" s="14"/>
      <c r="E1634" s="40"/>
    </row>
    <row r="1635" spans="1:5">
      <c r="A1635" s="39"/>
      <c r="B1635" s="39"/>
      <c r="C1635" s="1"/>
      <c r="D1635" s="14"/>
      <c r="E1635" s="40"/>
    </row>
    <row r="1636" spans="1:5">
      <c r="A1636" s="39"/>
      <c r="B1636" s="39"/>
      <c r="C1636" s="1"/>
      <c r="D1636" s="14"/>
      <c r="E1636" s="40"/>
    </row>
    <row r="1637" spans="1:5">
      <c r="A1637" s="39"/>
      <c r="B1637" s="39"/>
      <c r="C1637" s="1"/>
      <c r="D1637" s="14"/>
      <c r="E1637" s="40"/>
    </row>
    <row r="1638" spans="1:5">
      <c r="A1638" s="39"/>
      <c r="B1638" s="39"/>
      <c r="C1638" s="1"/>
      <c r="D1638" s="14"/>
      <c r="E1638" s="40"/>
    </row>
    <row r="1639" spans="1:5">
      <c r="A1639" s="39"/>
      <c r="B1639" s="39"/>
      <c r="C1639" s="1"/>
      <c r="D1639" s="14"/>
      <c r="E1639" s="40"/>
    </row>
    <row r="1640" spans="1:5">
      <c r="A1640" s="39"/>
      <c r="B1640" s="39"/>
      <c r="C1640" s="1"/>
      <c r="D1640" s="14"/>
      <c r="E1640" s="40"/>
    </row>
    <row r="1641" spans="1:5">
      <c r="A1641" s="39"/>
      <c r="B1641" s="39"/>
      <c r="C1641" s="1"/>
      <c r="D1641" s="14"/>
      <c r="E1641" s="40"/>
    </row>
    <row r="1642" spans="1:5">
      <c r="A1642" s="39"/>
      <c r="B1642" s="39"/>
      <c r="C1642" s="1"/>
      <c r="D1642" s="14"/>
      <c r="E1642" s="40"/>
    </row>
    <row r="1643" spans="1:5">
      <c r="A1643" s="39"/>
      <c r="B1643" s="39"/>
      <c r="C1643" s="1"/>
      <c r="D1643" s="14"/>
      <c r="E1643" s="40"/>
    </row>
    <row r="1644" spans="1:5">
      <c r="A1644" s="39"/>
      <c r="B1644" s="39"/>
      <c r="C1644" s="1"/>
      <c r="D1644" s="14"/>
      <c r="E1644" s="40"/>
    </row>
    <row r="1645" spans="1:5">
      <c r="A1645" s="39"/>
      <c r="B1645" s="39"/>
      <c r="C1645" s="1"/>
      <c r="D1645" s="14"/>
      <c r="E1645" s="40"/>
    </row>
    <row r="1646" spans="1:5">
      <c r="A1646" s="39"/>
      <c r="B1646" s="39"/>
      <c r="C1646" s="1"/>
      <c r="D1646" s="14"/>
      <c r="E1646" s="40"/>
    </row>
    <row r="1647" spans="1:5">
      <c r="A1647" s="39"/>
      <c r="B1647" s="39"/>
      <c r="C1647" s="1"/>
      <c r="D1647" s="14"/>
      <c r="E1647" s="40"/>
    </row>
    <row r="1648" spans="1:5">
      <c r="A1648" s="39"/>
      <c r="B1648" s="39"/>
      <c r="C1648" s="1"/>
      <c r="D1648" s="14"/>
      <c r="E1648" s="40"/>
    </row>
    <row r="1649" spans="1:5">
      <c r="A1649" s="39"/>
      <c r="B1649" s="39"/>
      <c r="C1649" s="1"/>
      <c r="D1649" s="14"/>
      <c r="E1649" s="40"/>
    </row>
    <row r="1650" spans="1:5">
      <c r="A1650" s="39"/>
      <c r="B1650" s="39"/>
      <c r="C1650" s="1"/>
      <c r="D1650" s="14"/>
      <c r="E1650" s="40"/>
    </row>
    <row r="1651" spans="1:5">
      <c r="A1651" s="39"/>
      <c r="B1651" s="39"/>
      <c r="C1651" s="1"/>
      <c r="D1651" s="14"/>
      <c r="E1651" s="40"/>
    </row>
    <row r="1652" spans="1:5">
      <c r="A1652" s="39"/>
      <c r="B1652" s="39"/>
      <c r="C1652" s="1"/>
      <c r="D1652" s="14"/>
      <c r="E1652" s="40"/>
    </row>
    <row r="1653" spans="1:5">
      <c r="A1653" s="39"/>
      <c r="B1653" s="39"/>
      <c r="C1653" s="1"/>
      <c r="D1653" s="14"/>
      <c r="E1653" s="40"/>
    </row>
    <row r="1654" spans="1:5">
      <c r="A1654" s="39"/>
      <c r="B1654" s="39"/>
      <c r="C1654" s="1"/>
      <c r="D1654" s="14"/>
      <c r="E1654" s="40"/>
    </row>
    <row r="1655" spans="1:5">
      <c r="A1655" s="39"/>
      <c r="B1655" s="39"/>
      <c r="C1655" s="1"/>
      <c r="D1655" s="14"/>
      <c r="E1655" s="40"/>
    </row>
    <row r="1656" spans="1:5">
      <c r="A1656" s="39"/>
      <c r="B1656" s="39"/>
      <c r="C1656" s="1"/>
      <c r="D1656" s="14"/>
      <c r="E1656" s="40"/>
    </row>
    <row r="1657" spans="1:5">
      <c r="A1657" s="39"/>
      <c r="B1657" s="39"/>
      <c r="C1657" s="1"/>
      <c r="D1657" s="14"/>
      <c r="E1657" s="40"/>
    </row>
    <row r="1658" spans="1:5">
      <c r="A1658" s="39"/>
      <c r="B1658" s="39"/>
      <c r="C1658" s="1"/>
      <c r="D1658" s="14"/>
      <c r="E1658" s="40"/>
    </row>
    <row r="1659" spans="1:5">
      <c r="A1659" s="39"/>
      <c r="B1659" s="39"/>
      <c r="C1659" s="1"/>
      <c r="D1659" s="14"/>
      <c r="E1659" s="40"/>
    </row>
    <row r="1660" spans="1:5">
      <c r="A1660" s="39"/>
      <c r="B1660" s="39"/>
      <c r="C1660" s="1"/>
      <c r="D1660" s="14"/>
      <c r="E1660" s="40"/>
    </row>
    <row r="1661" spans="1:5">
      <c r="A1661" s="39"/>
      <c r="B1661" s="39"/>
      <c r="C1661" s="1"/>
      <c r="D1661" s="14"/>
      <c r="E1661" s="40"/>
    </row>
    <row r="1662" spans="1:5">
      <c r="A1662" s="39"/>
      <c r="B1662" s="39"/>
      <c r="C1662" s="1"/>
      <c r="D1662" s="14"/>
      <c r="E1662" s="40"/>
    </row>
    <row r="1663" spans="1:5">
      <c r="A1663" s="39"/>
      <c r="B1663" s="39"/>
      <c r="C1663" s="1"/>
      <c r="D1663" s="14"/>
      <c r="E1663" s="40"/>
    </row>
    <row r="1664" spans="1:5">
      <c r="A1664" s="39"/>
      <c r="B1664" s="39"/>
      <c r="C1664" s="1"/>
      <c r="D1664" s="14"/>
      <c r="E1664" s="40"/>
    </row>
    <row r="1665" spans="1:5">
      <c r="A1665" s="39"/>
      <c r="B1665" s="39"/>
      <c r="C1665" s="1"/>
      <c r="D1665" s="14"/>
      <c r="E1665" s="40"/>
    </row>
    <row r="1666" spans="1:5">
      <c r="A1666" s="39"/>
      <c r="B1666" s="39"/>
      <c r="C1666" s="1"/>
      <c r="D1666" s="14"/>
      <c r="E1666" s="40"/>
    </row>
    <row r="1667" spans="1:5">
      <c r="A1667" s="39"/>
      <c r="B1667" s="39"/>
      <c r="C1667" s="1"/>
      <c r="D1667" s="14"/>
      <c r="E1667" s="40"/>
    </row>
    <row r="1668" spans="1:5">
      <c r="A1668" s="39"/>
      <c r="B1668" s="39"/>
      <c r="C1668" s="1"/>
      <c r="D1668" s="14"/>
      <c r="E1668" s="40"/>
    </row>
    <row r="1669" spans="1:5">
      <c r="A1669" s="39"/>
      <c r="B1669" s="39"/>
      <c r="C1669" s="1"/>
      <c r="D1669" s="14"/>
      <c r="E1669" s="40"/>
    </row>
    <row r="1670" spans="1:5">
      <c r="A1670" s="39"/>
      <c r="B1670" s="39"/>
      <c r="C1670" s="1"/>
      <c r="D1670" s="14"/>
      <c r="E1670" s="40"/>
    </row>
    <row r="1671" spans="1:5">
      <c r="A1671" s="39"/>
      <c r="B1671" s="39"/>
      <c r="C1671" s="1"/>
      <c r="D1671" s="14"/>
      <c r="E1671" s="40"/>
    </row>
    <row r="1672" spans="1:5">
      <c r="A1672" s="39"/>
      <c r="B1672" s="39"/>
      <c r="C1672" s="1"/>
      <c r="D1672" s="14"/>
      <c r="E1672" s="40"/>
    </row>
    <row r="1673" spans="1:5">
      <c r="A1673" s="39"/>
      <c r="B1673" s="39"/>
      <c r="C1673" s="1"/>
      <c r="D1673" s="14"/>
      <c r="E1673" s="40"/>
    </row>
    <row r="1674" spans="1:5">
      <c r="A1674" s="39"/>
      <c r="B1674" s="39"/>
      <c r="C1674" s="1"/>
      <c r="D1674" s="14"/>
      <c r="E1674" s="40"/>
    </row>
    <row r="1675" spans="1:5">
      <c r="A1675" s="39"/>
      <c r="B1675" s="39"/>
      <c r="C1675" s="1"/>
      <c r="D1675" s="14"/>
      <c r="E1675" s="40"/>
    </row>
    <row r="1676" spans="1:5">
      <c r="A1676" s="39"/>
      <c r="B1676" s="39"/>
      <c r="C1676" s="1"/>
      <c r="D1676" s="14"/>
      <c r="E1676" s="40"/>
    </row>
    <row r="1677" spans="1:5">
      <c r="A1677" s="39"/>
      <c r="B1677" s="39"/>
      <c r="C1677" s="1"/>
      <c r="D1677" s="14"/>
      <c r="E1677" s="40"/>
    </row>
    <row r="1678" spans="1:5">
      <c r="A1678" s="39"/>
      <c r="B1678" s="39"/>
      <c r="C1678" s="1"/>
      <c r="D1678" s="14"/>
      <c r="E1678" s="40"/>
    </row>
    <row r="1679" spans="1:5">
      <c r="A1679" s="39"/>
      <c r="B1679" s="39"/>
      <c r="C1679" s="1"/>
      <c r="D1679" s="14"/>
      <c r="E1679" s="40"/>
    </row>
    <row r="1680" spans="1:5">
      <c r="A1680" s="39"/>
      <c r="B1680" s="39"/>
      <c r="C1680" s="1"/>
      <c r="D1680" s="14"/>
      <c r="E1680" s="40"/>
    </row>
    <row r="1681" spans="1:5">
      <c r="A1681" s="39"/>
      <c r="B1681" s="39"/>
      <c r="C1681" s="1"/>
      <c r="D1681" s="14"/>
      <c r="E1681" s="40"/>
    </row>
    <row r="1682" spans="1:5">
      <c r="A1682" s="39"/>
      <c r="B1682" s="39"/>
      <c r="C1682" s="1"/>
      <c r="D1682" s="14"/>
      <c r="E1682" s="40"/>
    </row>
    <row r="1683" spans="1:5">
      <c r="A1683" s="39"/>
      <c r="B1683" s="39"/>
      <c r="C1683" s="1"/>
      <c r="D1683" s="14"/>
      <c r="E1683" s="40"/>
    </row>
    <row r="1684" spans="1:5">
      <c r="A1684" s="39"/>
      <c r="B1684" s="39"/>
      <c r="C1684" s="1"/>
      <c r="D1684" s="14"/>
      <c r="E1684" s="40"/>
    </row>
    <row r="1685" spans="1:5">
      <c r="A1685" s="39"/>
      <c r="B1685" s="39"/>
      <c r="C1685" s="1"/>
      <c r="D1685" s="14"/>
      <c r="E1685" s="40"/>
    </row>
    <row r="1686" spans="1:5">
      <c r="A1686" s="39"/>
      <c r="B1686" s="39"/>
      <c r="C1686" s="1"/>
      <c r="D1686" s="14"/>
      <c r="E1686" s="40"/>
    </row>
    <row r="1687" spans="1:5">
      <c r="A1687" s="39"/>
      <c r="B1687" s="39"/>
      <c r="C1687" s="1"/>
      <c r="D1687" s="14"/>
      <c r="E1687" s="40"/>
    </row>
    <row r="1688" spans="1:5">
      <c r="A1688" s="39"/>
      <c r="B1688" s="39"/>
      <c r="C1688" s="1"/>
      <c r="D1688" s="14"/>
      <c r="E1688" s="40"/>
    </row>
    <row r="1689" spans="1:5">
      <c r="A1689" s="39"/>
      <c r="B1689" s="39"/>
      <c r="C1689" s="1"/>
      <c r="D1689" s="14"/>
      <c r="E1689" s="40"/>
    </row>
    <row r="1690" spans="1:5">
      <c r="A1690" s="39"/>
      <c r="B1690" s="39"/>
      <c r="C1690" s="1"/>
      <c r="D1690" s="14"/>
      <c r="E1690" s="40"/>
    </row>
    <row r="1691" spans="1:5">
      <c r="A1691" s="39"/>
      <c r="B1691" s="39"/>
      <c r="C1691" s="1"/>
      <c r="D1691" s="14"/>
      <c r="E1691" s="40"/>
    </row>
    <row r="1692" spans="1:5">
      <c r="A1692" s="39"/>
      <c r="B1692" s="39"/>
      <c r="C1692" s="1"/>
      <c r="D1692" s="14"/>
      <c r="E1692" s="40"/>
    </row>
    <row r="1693" spans="1:5">
      <c r="A1693" s="39"/>
      <c r="B1693" s="39"/>
      <c r="C1693" s="1"/>
      <c r="D1693" s="14"/>
      <c r="E1693" s="40"/>
    </row>
    <row r="1694" spans="1:5">
      <c r="A1694" s="39"/>
      <c r="B1694" s="39"/>
      <c r="C1694" s="1"/>
      <c r="D1694" s="14"/>
      <c r="E1694" s="40"/>
    </row>
    <row r="1695" spans="1:5">
      <c r="A1695" s="39"/>
      <c r="B1695" s="39"/>
      <c r="C1695" s="1"/>
      <c r="D1695" s="14"/>
      <c r="E1695" s="40"/>
    </row>
    <row r="1696" spans="1:5">
      <c r="A1696" s="39"/>
      <c r="B1696" s="39"/>
      <c r="C1696" s="1"/>
      <c r="D1696" s="14"/>
      <c r="E1696" s="40"/>
    </row>
    <row r="1697" spans="1:5">
      <c r="A1697" s="39"/>
      <c r="B1697" s="39"/>
      <c r="C1697" s="1"/>
      <c r="D1697" s="14"/>
      <c r="E1697" s="40"/>
    </row>
    <row r="1698" spans="1:5">
      <c r="A1698" s="39"/>
      <c r="B1698" s="39"/>
      <c r="C1698" s="1"/>
      <c r="D1698" s="14"/>
      <c r="E1698" s="40"/>
    </row>
    <row r="1699" spans="1:5">
      <c r="A1699" s="39"/>
      <c r="B1699" s="39"/>
      <c r="C1699" s="1"/>
      <c r="D1699" s="14"/>
      <c r="E1699" s="40"/>
    </row>
    <row r="1700" spans="1:5">
      <c r="A1700" s="39"/>
      <c r="B1700" s="39"/>
      <c r="C1700" s="1"/>
      <c r="D1700" s="14"/>
      <c r="E1700" s="40"/>
    </row>
    <row r="1701" spans="1:5">
      <c r="A1701" s="39"/>
      <c r="B1701" s="39"/>
      <c r="C1701" s="1"/>
      <c r="D1701" s="14"/>
      <c r="E1701" s="40"/>
    </row>
    <row r="1702" spans="1:5">
      <c r="A1702" s="39"/>
      <c r="B1702" s="39"/>
      <c r="C1702" s="1"/>
      <c r="D1702" s="14"/>
      <c r="E1702" s="40"/>
    </row>
    <row r="1703" spans="1:5">
      <c r="A1703" s="39"/>
      <c r="B1703" s="39"/>
      <c r="C1703" s="1"/>
      <c r="D1703" s="14"/>
      <c r="E1703" s="40"/>
    </row>
    <row r="1704" spans="1:5">
      <c r="A1704" s="39"/>
      <c r="B1704" s="39"/>
      <c r="C1704" s="1"/>
      <c r="D1704" s="14"/>
      <c r="E1704" s="40"/>
    </row>
    <row r="1705" spans="1:5">
      <c r="A1705" s="39"/>
      <c r="B1705" s="39"/>
      <c r="C1705" s="1"/>
      <c r="D1705" s="14"/>
      <c r="E1705" s="40"/>
    </row>
    <row r="1706" spans="1:5">
      <c r="A1706" s="39"/>
      <c r="B1706" s="39"/>
      <c r="C1706" s="1"/>
      <c r="D1706" s="14"/>
      <c r="E1706" s="40"/>
    </row>
    <row r="1707" spans="1:5">
      <c r="A1707" s="39"/>
      <c r="B1707" s="39"/>
      <c r="C1707" s="1"/>
      <c r="D1707" s="14"/>
      <c r="E1707" s="40"/>
    </row>
    <row r="1708" spans="1:5">
      <c r="A1708" s="39"/>
      <c r="B1708" s="39"/>
      <c r="C1708" s="1"/>
      <c r="D1708" s="14"/>
      <c r="E1708" s="40"/>
    </row>
    <row r="1709" spans="1:5">
      <c r="A1709" s="39"/>
      <c r="B1709" s="39"/>
      <c r="C1709" s="1"/>
      <c r="D1709" s="14"/>
      <c r="E1709" s="40"/>
    </row>
    <row r="1710" spans="1:5">
      <c r="A1710" s="39"/>
      <c r="B1710" s="39"/>
      <c r="C1710" s="1"/>
      <c r="D1710" s="14"/>
      <c r="E1710" s="40"/>
    </row>
    <row r="1711" spans="1:5">
      <c r="A1711" s="39"/>
      <c r="B1711" s="39"/>
      <c r="C1711" s="1"/>
      <c r="D1711" s="14"/>
      <c r="E1711" s="40"/>
    </row>
    <row r="1712" spans="1:5">
      <c r="A1712" s="39"/>
      <c r="B1712" s="39"/>
      <c r="C1712" s="1"/>
      <c r="D1712" s="14"/>
      <c r="E1712" s="40"/>
    </row>
    <row r="1713" spans="1:5">
      <c r="A1713" s="39"/>
      <c r="B1713" s="39"/>
      <c r="C1713" s="1"/>
      <c r="D1713" s="14"/>
      <c r="E1713" s="40"/>
    </row>
    <row r="1714" spans="1:5">
      <c r="A1714" s="39"/>
      <c r="B1714" s="39"/>
      <c r="C1714" s="1"/>
      <c r="D1714" s="14"/>
      <c r="E1714" s="40"/>
    </row>
    <row r="1715" spans="1:5">
      <c r="A1715" s="39"/>
      <c r="B1715" s="39"/>
      <c r="C1715" s="1"/>
      <c r="D1715" s="14"/>
      <c r="E1715" s="40"/>
    </row>
    <row r="1716" spans="1:5">
      <c r="A1716" s="39"/>
      <c r="B1716" s="39"/>
      <c r="C1716" s="1"/>
      <c r="D1716" s="14"/>
      <c r="E1716" s="40"/>
    </row>
    <row r="1717" spans="1:5">
      <c r="A1717" s="39"/>
      <c r="B1717" s="39"/>
      <c r="C1717" s="1"/>
      <c r="D1717" s="14"/>
      <c r="E1717" s="40"/>
    </row>
    <row r="1718" spans="1:5">
      <c r="A1718" s="39"/>
      <c r="B1718" s="39"/>
      <c r="C1718" s="1"/>
      <c r="D1718" s="14"/>
      <c r="E1718" s="40"/>
    </row>
    <row r="1719" spans="1:5">
      <c r="A1719" s="39"/>
      <c r="B1719" s="39"/>
      <c r="C1719" s="1"/>
      <c r="D1719" s="14"/>
      <c r="E1719" s="40"/>
    </row>
    <row r="1720" spans="1:5">
      <c r="A1720" s="39"/>
      <c r="B1720" s="39"/>
      <c r="C1720" s="1"/>
      <c r="D1720" s="14"/>
      <c r="E1720" s="40"/>
    </row>
    <row r="1721" spans="1:5">
      <c r="A1721" s="39"/>
      <c r="B1721" s="39"/>
      <c r="C1721" s="1"/>
      <c r="D1721" s="14"/>
      <c r="E1721" s="40"/>
    </row>
    <row r="1722" spans="1:5">
      <c r="A1722" s="39"/>
      <c r="B1722" s="39"/>
      <c r="C1722" s="1"/>
      <c r="D1722" s="14"/>
      <c r="E1722" s="40"/>
    </row>
    <row r="1723" spans="1:5">
      <c r="A1723" s="39"/>
      <c r="B1723" s="39"/>
      <c r="C1723" s="1"/>
      <c r="D1723" s="14"/>
      <c r="E1723" s="40"/>
    </row>
    <row r="1724" spans="1:5">
      <c r="A1724" s="39"/>
      <c r="B1724" s="39"/>
      <c r="C1724" s="1"/>
      <c r="D1724" s="14"/>
      <c r="E1724" s="40"/>
    </row>
    <row r="1725" spans="1:5">
      <c r="A1725" s="39"/>
      <c r="B1725" s="39"/>
      <c r="C1725" s="1"/>
      <c r="D1725" s="14"/>
      <c r="E1725" s="40"/>
    </row>
    <row r="1726" spans="1:5">
      <c r="A1726" s="39"/>
      <c r="B1726" s="39"/>
      <c r="C1726" s="1"/>
      <c r="D1726" s="14"/>
      <c r="E1726" s="40"/>
    </row>
    <row r="1727" spans="1:5">
      <c r="A1727" s="39"/>
      <c r="B1727" s="39"/>
      <c r="C1727" s="1"/>
      <c r="D1727" s="14"/>
      <c r="E1727" s="40"/>
    </row>
    <row r="1728" spans="1:5">
      <c r="A1728" s="39"/>
      <c r="B1728" s="39"/>
      <c r="C1728" s="1"/>
      <c r="D1728" s="14"/>
      <c r="E1728" s="40"/>
    </row>
    <row r="1729" spans="1:5">
      <c r="A1729" s="39"/>
      <c r="B1729" s="39"/>
      <c r="C1729" s="1"/>
      <c r="D1729" s="14"/>
      <c r="E1729" s="40"/>
    </row>
    <row r="1730" spans="1:5">
      <c r="A1730" s="39"/>
      <c r="B1730" s="39"/>
      <c r="C1730" s="1"/>
      <c r="D1730" s="14"/>
      <c r="E1730" s="40"/>
    </row>
    <row r="1731" spans="1:5">
      <c r="A1731" s="39"/>
      <c r="B1731" s="39"/>
      <c r="C1731" s="1"/>
      <c r="D1731" s="14"/>
      <c r="E1731" s="40"/>
    </row>
    <row r="1732" spans="1:5">
      <c r="A1732" s="39"/>
      <c r="B1732" s="39"/>
      <c r="C1732" s="1"/>
      <c r="D1732" s="14"/>
      <c r="E1732" s="40"/>
    </row>
    <row r="1733" spans="1:5">
      <c r="A1733" s="39"/>
      <c r="B1733" s="39"/>
      <c r="C1733" s="1"/>
      <c r="D1733" s="14"/>
      <c r="E1733" s="40"/>
    </row>
    <row r="1734" spans="1:5">
      <c r="A1734" s="39"/>
      <c r="B1734" s="39"/>
      <c r="C1734" s="1"/>
      <c r="D1734" s="14"/>
      <c r="E1734" s="40"/>
    </row>
    <row r="1735" spans="1:5">
      <c r="A1735" s="39"/>
      <c r="B1735" s="39"/>
      <c r="C1735" s="1"/>
      <c r="D1735" s="14"/>
      <c r="E1735" s="40"/>
    </row>
    <row r="1736" spans="1:5">
      <c r="A1736" s="39"/>
      <c r="B1736" s="39"/>
      <c r="C1736" s="1"/>
      <c r="D1736" s="14"/>
      <c r="E1736" s="40"/>
    </row>
    <row r="1737" spans="1:5">
      <c r="A1737" s="39"/>
      <c r="B1737" s="39"/>
      <c r="C1737" s="1"/>
      <c r="D1737" s="14"/>
      <c r="E1737" s="40"/>
    </row>
    <row r="1738" spans="1:5">
      <c r="A1738" s="39"/>
      <c r="B1738" s="39"/>
      <c r="C1738" s="1"/>
      <c r="D1738" s="14"/>
      <c r="E1738" s="40"/>
    </row>
    <row r="1739" spans="1:5">
      <c r="A1739" s="39"/>
      <c r="B1739" s="39"/>
      <c r="C1739" s="1"/>
      <c r="D1739" s="14"/>
      <c r="E1739" s="40"/>
    </row>
    <row r="1740" spans="1:5">
      <c r="A1740" s="39"/>
      <c r="B1740" s="39"/>
      <c r="C1740" s="1"/>
      <c r="D1740" s="14"/>
      <c r="E1740" s="40"/>
    </row>
    <row r="1741" spans="1:5">
      <c r="A1741" s="39"/>
      <c r="B1741" s="39"/>
      <c r="C1741" s="1"/>
      <c r="D1741" s="14"/>
      <c r="E1741" s="40"/>
    </row>
    <row r="1742" spans="1:5">
      <c r="A1742" s="39"/>
      <c r="B1742" s="39"/>
      <c r="C1742" s="1"/>
      <c r="D1742" s="14"/>
      <c r="E1742" s="40"/>
    </row>
    <row r="1743" spans="1:5">
      <c r="A1743" s="39"/>
      <c r="B1743" s="39"/>
      <c r="C1743" s="1"/>
      <c r="D1743" s="14"/>
      <c r="E1743" s="40"/>
    </row>
    <row r="1744" spans="1:5">
      <c r="A1744" s="39"/>
      <c r="B1744" s="39"/>
      <c r="C1744" s="1"/>
      <c r="D1744" s="14"/>
      <c r="E1744" s="40"/>
    </row>
    <row r="1745" spans="1:5">
      <c r="A1745" s="39"/>
      <c r="B1745" s="39"/>
      <c r="C1745" s="1"/>
      <c r="D1745" s="14"/>
      <c r="E1745" s="40"/>
    </row>
    <row r="1746" spans="1:5">
      <c r="A1746" s="39"/>
      <c r="B1746" s="39"/>
      <c r="C1746" s="1"/>
      <c r="D1746" s="14"/>
      <c r="E1746" s="40"/>
    </row>
    <row r="1747" spans="1:5">
      <c r="A1747" s="39"/>
      <c r="B1747" s="39"/>
      <c r="C1747" s="1"/>
      <c r="D1747" s="14"/>
      <c r="E1747" s="40"/>
    </row>
    <row r="1748" spans="1:5">
      <c r="A1748" s="39"/>
      <c r="B1748" s="39"/>
      <c r="C1748" s="1"/>
      <c r="D1748" s="14"/>
      <c r="E1748" s="40"/>
    </row>
    <row r="1749" spans="1:5">
      <c r="A1749" s="39"/>
      <c r="B1749" s="39"/>
      <c r="C1749" s="1"/>
      <c r="D1749" s="14"/>
      <c r="E1749" s="40"/>
    </row>
    <row r="1750" spans="1:5">
      <c r="A1750" s="39"/>
      <c r="B1750" s="39"/>
      <c r="C1750" s="1"/>
      <c r="D1750" s="14"/>
      <c r="E1750" s="40"/>
    </row>
    <row r="1751" spans="1:5">
      <c r="A1751" s="39"/>
      <c r="B1751" s="39"/>
      <c r="C1751" s="1"/>
      <c r="D1751" s="14"/>
      <c r="E1751" s="40"/>
    </row>
    <row r="1752" spans="1:5">
      <c r="A1752" s="39"/>
      <c r="B1752" s="39"/>
      <c r="C1752" s="1"/>
      <c r="D1752" s="14"/>
      <c r="E1752" s="40"/>
    </row>
    <row r="1753" spans="1:5">
      <c r="A1753" s="39"/>
      <c r="B1753" s="39"/>
      <c r="C1753" s="1"/>
      <c r="D1753" s="14"/>
      <c r="E1753" s="40"/>
    </row>
    <row r="1754" spans="1:5">
      <c r="A1754" s="39"/>
      <c r="B1754" s="39"/>
      <c r="C1754" s="1"/>
      <c r="D1754" s="14"/>
      <c r="E1754" s="40"/>
    </row>
    <row r="1755" spans="1:5">
      <c r="A1755" s="39"/>
      <c r="B1755" s="39"/>
      <c r="C1755" s="1"/>
      <c r="D1755" s="14"/>
      <c r="E1755" s="40"/>
    </row>
    <row r="1756" spans="1:5">
      <c r="A1756" s="39"/>
      <c r="B1756" s="39"/>
      <c r="C1756" s="1"/>
      <c r="D1756" s="14"/>
      <c r="E1756" s="40"/>
    </row>
    <row r="1757" spans="1:5">
      <c r="A1757" s="39"/>
      <c r="B1757" s="39"/>
      <c r="C1757" s="1"/>
      <c r="D1757" s="14"/>
      <c r="E1757" s="40"/>
    </row>
    <row r="1758" spans="1:5">
      <c r="A1758" s="39"/>
      <c r="B1758" s="39"/>
      <c r="C1758" s="1"/>
      <c r="D1758" s="14"/>
      <c r="E1758" s="40"/>
    </row>
    <row r="1759" spans="1:5">
      <c r="A1759" s="39"/>
      <c r="B1759" s="39"/>
      <c r="C1759" s="1"/>
      <c r="D1759" s="14"/>
      <c r="E1759" s="40"/>
    </row>
    <row r="1760" spans="1:5">
      <c r="A1760" s="39"/>
      <c r="B1760" s="39"/>
      <c r="C1760" s="1"/>
      <c r="D1760" s="14"/>
      <c r="E1760" s="40"/>
    </row>
    <row r="1761" spans="1:5">
      <c r="A1761" s="39"/>
      <c r="B1761" s="39"/>
      <c r="C1761" s="1"/>
      <c r="D1761" s="14"/>
      <c r="E1761" s="40"/>
    </row>
    <row r="1762" spans="1:5">
      <c r="A1762" s="39"/>
      <c r="B1762" s="39"/>
      <c r="C1762" s="1"/>
      <c r="D1762" s="14"/>
      <c r="E1762" s="40"/>
    </row>
    <row r="1763" spans="1:5">
      <c r="A1763" s="39"/>
      <c r="B1763" s="39"/>
      <c r="C1763" s="1"/>
      <c r="D1763" s="14"/>
      <c r="E1763" s="40"/>
    </row>
    <row r="1764" spans="1:5">
      <c r="A1764" s="39"/>
      <c r="B1764" s="39"/>
      <c r="C1764" s="1"/>
      <c r="D1764" s="14"/>
      <c r="E1764" s="40"/>
    </row>
    <row r="1765" spans="1:5">
      <c r="A1765" s="39"/>
      <c r="B1765" s="39"/>
      <c r="C1765" s="1"/>
      <c r="D1765" s="14"/>
      <c r="E1765" s="40"/>
    </row>
    <row r="1766" spans="1:5">
      <c r="A1766" s="39"/>
      <c r="B1766" s="39"/>
      <c r="C1766" s="1"/>
      <c r="D1766" s="14"/>
      <c r="E1766" s="40"/>
    </row>
    <row r="1767" spans="1:5">
      <c r="A1767" s="39"/>
      <c r="B1767" s="39"/>
      <c r="C1767" s="1"/>
      <c r="D1767" s="14"/>
      <c r="E1767" s="40"/>
    </row>
    <row r="1768" spans="1:5">
      <c r="A1768" s="39"/>
      <c r="B1768" s="39"/>
      <c r="C1768" s="1"/>
      <c r="D1768" s="14"/>
      <c r="E1768" s="40"/>
    </row>
    <row r="1769" spans="1:5">
      <c r="A1769" s="39"/>
      <c r="B1769" s="39"/>
      <c r="C1769" s="1"/>
      <c r="D1769" s="14"/>
      <c r="E1769" s="40"/>
    </row>
    <row r="1770" spans="1:5">
      <c r="A1770" s="39"/>
      <c r="B1770" s="39"/>
      <c r="C1770" s="1"/>
      <c r="D1770" s="14"/>
      <c r="E1770" s="40"/>
    </row>
    <row r="1771" spans="1:5">
      <c r="A1771" s="39"/>
      <c r="B1771" s="39"/>
      <c r="C1771" s="1"/>
      <c r="D1771" s="14"/>
      <c r="E1771" s="40"/>
    </row>
    <row r="1772" spans="1:5">
      <c r="A1772" s="39"/>
      <c r="B1772" s="39"/>
      <c r="C1772" s="1"/>
      <c r="D1772" s="14"/>
      <c r="E1772" s="40"/>
    </row>
    <row r="1773" spans="1:5">
      <c r="A1773" s="39"/>
      <c r="B1773" s="39"/>
      <c r="C1773" s="1"/>
      <c r="D1773" s="14"/>
      <c r="E1773" s="40"/>
    </row>
    <row r="1774" spans="1:5">
      <c r="A1774" s="39"/>
      <c r="B1774" s="39"/>
      <c r="C1774" s="1"/>
      <c r="D1774" s="14"/>
      <c r="E1774" s="40"/>
    </row>
    <row r="1775" spans="1:5">
      <c r="A1775" s="39"/>
      <c r="B1775" s="39"/>
      <c r="C1775" s="1"/>
      <c r="D1775" s="14"/>
      <c r="E1775" s="40"/>
    </row>
    <row r="1776" spans="1:5">
      <c r="A1776" s="39"/>
      <c r="B1776" s="39"/>
      <c r="C1776" s="1"/>
      <c r="D1776" s="14"/>
      <c r="E1776" s="40"/>
    </row>
    <row r="1777" spans="1:5">
      <c r="A1777" s="39"/>
      <c r="B1777" s="39"/>
      <c r="C1777" s="1"/>
      <c r="D1777" s="14"/>
      <c r="E1777" s="40"/>
    </row>
    <row r="1778" spans="1:5">
      <c r="A1778" s="39"/>
      <c r="B1778" s="39"/>
      <c r="C1778" s="1"/>
      <c r="D1778" s="14"/>
      <c r="E1778" s="40"/>
    </row>
    <row r="1779" spans="1:5">
      <c r="A1779" s="39"/>
      <c r="B1779" s="39"/>
      <c r="C1779" s="1"/>
      <c r="D1779" s="14"/>
      <c r="E1779" s="40"/>
    </row>
    <row r="1780" spans="1:5">
      <c r="A1780" s="39"/>
      <c r="B1780" s="39"/>
      <c r="C1780" s="1"/>
      <c r="D1780" s="14"/>
      <c r="E1780" s="40"/>
    </row>
    <row r="1781" spans="1:5">
      <c r="A1781" s="39"/>
      <c r="B1781" s="39"/>
      <c r="C1781" s="1"/>
      <c r="D1781" s="14"/>
      <c r="E1781" s="40"/>
    </row>
    <row r="1782" spans="1:5">
      <c r="A1782" s="39"/>
      <c r="B1782" s="39"/>
      <c r="C1782" s="1"/>
      <c r="D1782" s="14"/>
      <c r="E1782" s="40"/>
    </row>
    <row r="1783" spans="1:5">
      <c r="A1783" s="39"/>
      <c r="B1783" s="39"/>
      <c r="C1783" s="1"/>
      <c r="D1783" s="14"/>
      <c r="E1783" s="40"/>
    </row>
    <row r="1784" spans="1:5">
      <c r="A1784" s="39"/>
      <c r="B1784" s="39"/>
      <c r="C1784" s="1"/>
      <c r="D1784" s="14"/>
      <c r="E1784" s="40"/>
    </row>
    <row r="1785" spans="1:5">
      <c r="A1785" s="39"/>
      <c r="B1785" s="39"/>
      <c r="C1785" s="1"/>
      <c r="D1785" s="14"/>
      <c r="E1785" s="40"/>
    </row>
    <row r="1786" spans="1:5">
      <c r="A1786" s="39"/>
      <c r="B1786" s="39"/>
      <c r="C1786" s="1"/>
      <c r="D1786" s="14"/>
      <c r="E1786" s="40"/>
    </row>
    <row r="1787" spans="1:5">
      <c r="A1787" s="39"/>
      <c r="B1787" s="39"/>
      <c r="C1787" s="1"/>
      <c r="D1787" s="14"/>
      <c r="E1787" s="40"/>
    </row>
    <row r="1788" spans="1:5">
      <c r="A1788" s="39"/>
      <c r="B1788" s="39"/>
      <c r="C1788" s="1"/>
      <c r="D1788" s="14"/>
      <c r="E1788" s="40"/>
    </row>
    <row r="1789" spans="1:5">
      <c r="A1789" s="39"/>
      <c r="B1789" s="39"/>
      <c r="C1789" s="1"/>
      <c r="D1789" s="14"/>
      <c r="E1789" s="40"/>
    </row>
    <row r="1790" spans="1:5">
      <c r="A1790" s="39"/>
      <c r="B1790" s="39"/>
      <c r="C1790" s="1"/>
      <c r="D1790" s="14"/>
      <c r="E1790" s="40"/>
    </row>
    <row r="1791" spans="1:5">
      <c r="A1791" s="39"/>
      <c r="B1791" s="39"/>
      <c r="C1791" s="1"/>
      <c r="D1791" s="14"/>
      <c r="E1791" s="40"/>
    </row>
    <row r="1792" spans="1:5">
      <c r="A1792" s="39"/>
      <c r="B1792" s="39"/>
      <c r="C1792" s="1"/>
      <c r="D1792" s="14"/>
      <c r="E1792" s="40"/>
    </row>
    <row r="1793" spans="1:5">
      <c r="A1793" s="39"/>
      <c r="B1793" s="39"/>
      <c r="C1793" s="1"/>
      <c r="D1793" s="14"/>
      <c r="E1793" s="40"/>
    </row>
    <row r="1794" spans="1:5">
      <c r="A1794" s="39"/>
      <c r="B1794" s="39"/>
      <c r="C1794" s="1"/>
      <c r="D1794" s="14"/>
      <c r="E1794" s="40"/>
    </row>
    <row r="1795" spans="1:5">
      <c r="A1795" s="39"/>
      <c r="B1795" s="39"/>
      <c r="C1795" s="1"/>
      <c r="D1795" s="14"/>
      <c r="E1795" s="40"/>
    </row>
    <row r="1796" spans="1:5">
      <c r="A1796" s="39"/>
      <c r="B1796" s="39"/>
      <c r="C1796" s="1"/>
      <c r="D1796" s="14"/>
      <c r="E1796" s="40"/>
    </row>
    <row r="1797" spans="1:5">
      <c r="A1797" s="39"/>
      <c r="B1797" s="39"/>
      <c r="C1797" s="1"/>
      <c r="D1797" s="14"/>
      <c r="E1797" s="40"/>
    </row>
    <row r="1798" spans="1:5">
      <c r="A1798" s="39"/>
      <c r="B1798" s="39"/>
      <c r="C1798" s="1"/>
      <c r="D1798" s="14"/>
      <c r="E1798" s="40"/>
    </row>
    <row r="1799" spans="1:5">
      <c r="A1799" s="39"/>
      <c r="B1799" s="39"/>
      <c r="C1799" s="1"/>
      <c r="D1799" s="14"/>
      <c r="E1799" s="40"/>
    </row>
    <row r="1800" spans="1:5">
      <c r="A1800" s="39"/>
      <c r="B1800" s="39"/>
      <c r="C1800" s="1"/>
      <c r="D1800" s="14"/>
      <c r="E1800" s="40"/>
    </row>
    <row r="1801" spans="1:5">
      <c r="A1801" s="39"/>
      <c r="B1801" s="39"/>
      <c r="C1801" s="1"/>
      <c r="D1801" s="14"/>
      <c r="E1801" s="40"/>
    </row>
    <row r="1802" spans="1:5">
      <c r="A1802" s="39"/>
      <c r="B1802" s="39"/>
      <c r="C1802" s="1"/>
      <c r="D1802" s="14"/>
      <c r="E1802" s="40"/>
    </row>
    <row r="1803" spans="1:5">
      <c r="A1803" s="39"/>
      <c r="B1803" s="39"/>
      <c r="C1803" s="1"/>
      <c r="D1803" s="14"/>
      <c r="E1803" s="40"/>
    </row>
    <row r="1804" spans="1:5">
      <c r="A1804" s="39"/>
      <c r="B1804" s="39"/>
      <c r="C1804" s="1"/>
      <c r="D1804" s="14"/>
      <c r="E1804" s="40"/>
    </row>
    <row r="1805" spans="1:5">
      <c r="A1805" s="39"/>
      <c r="B1805" s="39"/>
      <c r="C1805" s="1"/>
      <c r="D1805" s="14"/>
      <c r="E1805" s="40"/>
    </row>
    <row r="1806" spans="1:5">
      <c r="A1806" s="39"/>
      <c r="B1806" s="39"/>
      <c r="C1806" s="1"/>
      <c r="D1806" s="14"/>
      <c r="E1806" s="40"/>
    </row>
    <row r="1807" spans="1:5">
      <c r="A1807" s="39"/>
      <c r="B1807" s="39"/>
      <c r="C1807" s="1"/>
      <c r="D1807" s="14"/>
      <c r="E1807" s="40"/>
    </row>
    <row r="1808" spans="1:5">
      <c r="A1808" s="39"/>
      <c r="B1808" s="39"/>
      <c r="C1808" s="1"/>
      <c r="D1808" s="14"/>
      <c r="E1808" s="40"/>
    </row>
    <row r="1809" spans="1:5">
      <c r="A1809" s="39"/>
      <c r="B1809" s="39"/>
      <c r="C1809" s="1"/>
      <c r="D1809" s="14"/>
      <c r="E1809" s="40"/>
    </row>
    <row r="1810" spans="1:5">
      <c r="A1810" s="39"/>
      <c r="B1810" s="39"/>
      <c r="C1810" s="1"/>
      <c r="D1810" s="14"/>
      <c r="E1810" s="40"/>
    </row>
    <row r="1811" spans="1:5">
      <c r="A1811" s="39"/>
      <c r="B1811" s="39"/>
      <c r="C1811" s="1"/>
      <c r="D1811" s="14"/>
      <c r="E1811" s="40"/>
    </row>
    <row r="1812" spans="1:5">
      <c r="A1812" s="39"/>
      <c r="B1812" s="39"/>
      <c r="C1812" s="1"/>
      <c r="D1812" s="14"/>
      <c r="E1812" s="40"/>
    </row>
    <row r="1813" spans="1:5">
      <c r="A1813" s="39"/>
      <c r="B1813" s="39"/>
      <c r="C1813" s="1"/>
      <c r="D1813" s="14"/>
      <c r="E1813" s="40"/>
    </row>
    <row r="1814" spans="1:5">
      <c r="A1814" s="39"/>
      <c r="B1814" s="39"/>
      <c r="C1814" s="1"/>
      <c r="D1814" s="14"/>
      <c r="E1814" s="40"/>
    </row>
    <row r="1815" spans="1:5">
      <c r="A1815" s="39"/>
      <c r="B1815" s="39"/>
      <c r="C1815" s="1"/>
      <c r="D1815" s="14"/>
      <c r="E1815" s="40"/>
    </row>
    <row r="1816" spans="1:5">
      <c r="A1816" s="39"/>
      <c r="B1816" s="39"/>
      <c r="C1816" s="1"/>
      <c r="D1816" s="14"/>
      <c r="E1816" s="40"/>
    </row>
    <row r="1817" spans="1:5">
      <c r="A1817" s="39"/>
      <c r="B1817" s="39"/>
      <c r="C1817" s="1"/>
      <c r="D1817" s="14"/>
      <c r="E1817" s="40"/>
    </row>
    <row r="1818" spans="1:5">
      <c r="A1818" s="39"/>
      <c r="B1818" s="39"/>
      <c r="C1818" s="1"/>
      <c r="D1818" s="14"/>
      <c r="E1818" s="40"/>
    </row>
    <row r="1819" spans="1:5">
      <c r="A1819" s="39"/>
      <c r="B1819" s="39"/>
      <c r="C1819" s="1"/>
      <c r="D1819" s="14"/>
      <c r="E1819" s="40"/>
    </row>
    <row r="1820" spans="1:5">
      <c r="A1820" s="39"/>
      <c r="B1820" s="39"/>
      <c r="C1820" s="1"/>
      <c r="D1820" s="14"/>
      <c r="E1820" s="40"/>
    </row>
    <row r="1821" spans="1:5">
      <c r="A1821" s="39"/>
      <c r="B1821" s="39"/>
      <c r="C1821" s="1"/>
      <c r="D1821" s="14"/>
      <c r="E1821" s="40"/>
    </row>
    <row r="1822" spans="1:5">
      <c r="A1822" s="39"/>
      <c r="B1822" s="39"/>
      <c r="C1822" s="1"/>
      <c r="D1822" s="14"/>
      <c r="E1822" s="40"/>
    </row>
    <row r="1823" spans="1:5">
      <c r="A1823" s="39"/>
      <c r="B1823" s="39"/>
      <c r="C1823" s="1"/>
      <c r="D1823" s="14"/>
      <c r="E1823" s="40"/>
    </row>
    <row r="1824" spans="1:5">
      <c r="A1824" s="39"/>
      <c r="B1824" s="39"/>
      <c r="C1824" s="1"/>
      <c r="D1824" s="14"/>
      <c r="E1824" s="40"/>
    </row>
    <row r="1825" spans="1:5">
      <c r="A1825" s="39"/>
      <c r="B1825" s="39"/>
      <c r="C1825" s="1"/>
      <c r="D1825" s="14"/>
      <c r="E1825" s="40"/>
    </row>
    <row r="1826" spans="1:5">
      <c r="A1826" s="39"/>
      <c r="B1826" s="39"/>
      <c r="C1826" s="1"/>
      <c r="D1826" s="14"/>
      <c r="E1826" s="40"/>
    </row>
    <row r="1827" spans="1:5">
      <c r="A1827" s="39"/>
      <c r="B1827" s="39"/>
      <c r="C1827" s="1"/>
      <c r="D1827" s="14"/>
      <c r="E1827" s="40"/>
    </row>
    <row r="1828" spans="1:5">
      <c r="A1828" s="39"/>
      <c r="B1828" s="39"/>
      <c r="C1828" s="1"/>
      <c r="D1828" s="14"/>
      <c r="E1828" s="40"/>
    </row>
    <row r="1829" spans="1:5">
      <c r="A1829" s="39"/>
      <c r="B1829" s="39"/>
      <c r="C1829" s="1"/>
      <c r="D1829" s="14"/>
      <c r="E1829" s="40"/>
    </row>
    <row r="1830" spans="1:5">
      <c r="A1830" s="39"/>
      <c r="B1830" s="39"/>
      <c r="C1830" s="1"/>
      <c r="D1830" s="14"/>
      <c r="E1830" s="40"/>
    </row>
    <row r="1831" spans="1:5">
      <c r="A1831" s="39"/>
      <c r="B1831" s="39"/>
      <c r="C1831" s="1"/>
      <c r="D1831" s="14"/>
      <c r="E1831" s="40"/>
    </row>
    <row r="1832" spans="1:5">
      <c r="A1832" s="39"/>
      <c r="B1832" s="39"/>
      <c r="C1832" s="1"/>
      <c r="D1832" s="14"/>
      <c r="E1832" s="40"/>
    </row>
    <row r="1833" spans="1:5">
      <c r="A1833" s="39"/>
      <c r="B1833" s="39"/>
      <c r="C1833" s="1"/>
      <c r="D1833" s="14"/>
      <c r="E1833" s="40"/>
    </row>
    <row r="1834" spans="1:5">
      <c r="A1834" s="39"/>
      <c r="B1834" s="39"/>
      <c r="C1834" s="1"/>
      <c r="D1834" s="14"/>
      <c r="E1834" s="40"/>
    </row>
    <row r="1835" spans="1:5">
      <c r="A1835" s="39"/>
      <c r="B1835" s="39"/>
      <c r="C1835" s="1"/>
      <c r="D1835" s="14"/>
      <c r="E1835" s="40"/>
    </row>
    <row r="1836" spans="1:5">
      <c r="A1836" s="39"/>
      <c r="B1836" s="39"/>
      <c r="C1836" s="1"/>
      <c r="D1836" s="14"/>
      <c r="E1836" s="40"/>
    </row>
    <row r="1837" spans="1:5">
      <c r="A1837" s="39"/>
      <c r="B1837" s="39"/>
      <c r="C1837" s="1"/>
      <c r="D1837" s="14"/>
      <c r="E1837" s="40"/>
    </row>
    <row r="1838" spans="1:5">
      <c r="A1838" s="39"/>
      <c r="B1838" s="39"/>
      <c r="C1838" s="1"/>
      <c r="D1838" s="14"/>
      <c r="E1838" s="40"/>
    </row>
    <row r="1839" spans="1:5">
      <c r="A1839" s="39"/>
      <c r="B1839" s="39"/>
      <c r="C1839" s="1"/>
      <c r="D1839" s="14"/>
      <c r="E1839" s="40"/>
    </row>
    <row r="1840" spans="1:5">
      <c r="A1840" s="39"/>
      <c r="B1840" s="39"/>
      <c r="C1840" s="1"/>
      <c r="D1840" s="14"/>
      <c r="E1840" s="40"/>
    </row>
    <row r="1841" spans="1:5">
      <c r="A1841" s="39"/>
      <c r="B1841" s="39"/>
      <c r="C1841" s="1"/>
      <c r="D1841" s="14"/>
      <c r="E1841" s="40"/>
    </row>
    <row r="1842" spans="1:5">
      <c r="A1842" s="39"/>
      <c r="B1842" s="39"/>
      <c r="C1842" s="1"/>
      <c r="D1842" s="14"/>
      <c r="E1842" s="40"/>
    </row>
    <row r="1843" spans="1:5">
      <c r="A1843" s="39"/>
      <c r="B1843" s="39"/>
      <c r="C1843" s="1"/>
      <c r="D1843" s="14"/>
      <c r="E1843" s="40"/>
    </row>
    <row r="1844" spans="1:5">
      <c r="A1844" s="39"/>
      <c r="B1844" s="39"/>
      <c r="C1844" s="1"/>
      <c r="D1844" s="14"/>
      <c r="E1844" s="40"/>
    </row>
    <row r="1845" spans="1:5">
      <c r="A1845" s="39"/>
      <c r="B1845" s="39"/>
      <c r="C1845" s="1"/>
      <c r="D1845" s="14"/>
      <c r="E1845" s="40"/>
    </row>
    <row r="1846" spans="1:5">
      <c r="A1846" s="39"/>
      <c r="B1846" s="39"/>
      <c r="C1846" s="1"/>
      <c r="D1846" s="14"/>
      <c r="E1846" s="40"/>
    </row>
    <row r="1847" spans="1:5">
      <c r="A1847" s="39"/>
      <c r="B1847" s="39"/>
      <c r="C1847" s="1"/>
      <c r="D1847" s="14"/>
      <c r="E1847" s="40"/>
    </row>
    <row r="1848" spans="1:5">
      <c r="A1848" s="39"/>
      <c r="B1848" s="39"/>
      <c r="C1848" s="1"/>
      <c r="D1848" s="14"/>
      <c r="E1848" s="40"/>
    </row>
    <row r="1849" spans="1:5">
      <c r="A1849" s="39"/>
      <c r="B1849" s="39"/>
      <c r="C1849" s="1"/>
      <c r="D1849" s="14"/>
      <c r="E1849" s="40"/>
    </row>
    <row r="1850" spans="1:5">
      <c r="A1850" s="39"/>
      <c r="B1850" s="39"/>
      <c r="C1850" s="1"/>
      <c r="D1850" s="14"/>
      <c r="E1850" s="40"/>
    </row>
    <row r="1851" spans="1:5">
      <c r="A1851" s="39"/>
      <c r="B1851" s="39"/>
      <c r="C1851" s="1"/>
      <c r="D1851" s="14"/>
      <c r="E1851" s="40"/>
    </row>
    <row r="1852" spans="1:5">
      <c r="A1852" s="39"/>
      <c r="B1852" s="39"/>
      <c r="C1852" s="1"/>
      <c r="D1852" s="14"/>
      <c r="E1852" s="40"/>
    </row>
    <row r="1853" spans="1:5">
      <c r="A1853" s="39"/>
      <c r="B1853" s="39"/>
      <c r="C1853" s="1"/>
      <c r="D1853" s="14"/>
      <c r="E1853" s="40"/>
    </row>
    <row r="1854" spans="1:5">
      <c r="A1854" s="39"/>
      <c r="B1854" s="39"/>
      <c r="C1854" s="1"/>
      <c r="D1854" s="14"/>
      <c r="E1854" s="40"/>
    </row>
    <row r="1855" spans="1:5">
      <c r="A1855" s="39"/>
      <c r="B1855" s="39"/>
      <c r="C1855" s="1"/>
      <c r="D1855" s="14"/>
      <c r="E1855" s="40"/>
    </row>
    <row r="1856" spans="1:5">
      <c r="A1856" s="39"/>
      <c r="B1856" s="39"/>
      <c r="C1856" s="1"/>
      <c r="D1856" s="14"/>
      <c r="E1856" s="40"/>
    </row>
    <row r="1857" spans="1:5">
      <c r="A1857" s="39"/>
      <c r="B1857" s="39"/>
      <c r="C1857" s="1"/>
      <c r="D1857" s="14"/>
      <c r="E1857" s="40"/>
    </row>
    <row r="1858" spans="1:5">
      <c r="A1858" s="39"/>
      <c r="B1858" s="39"/>
      <c r="C1858" s="1"/>
      <c r="D1858" s="14"/>
      <c r="E1858" s="40"/>
    </row>
    <row r="1859" spans="1:5">
      <c r="A1859" s="39"/>
      <c r="B1859" s="39"/>
      <c r="C1859" s="1"/>
      <c r="D1859" s="14"/>
      <c r="E1859" s="40"/>
    </row>
    <row r="1860" spans="1:5">
      <c r="A1860" s="39"/>
      <c r="B1860" s="39"/>
      <c r="C1860" s="1"/>
      <c r="D1860" s="14"/>
      <c r="E1860" s="40"/>
    </row>
    <row r="1861" spans="1:5">
      <c r="A1861" s="39"/>
      <c r="B1861" s="39"/>
      <c r="C1861" s="1"/>
      <c r="D1861" s="14"/>
      <c r="E1861" s="40"/>
    </row>
    <row r="1862" spans="1:5">
      <c r="A1862" s="39"/>
      <c r="B1862" s="39"/>
      <c r="C1862" s="1"/>
      <c r="D1862" s="14"/>
      <c r="E1862" s="40"/>
    </row>
    <row r="1863" spans="1:5">
      <c r="A1863" s="39"/>
      <c r="B1863" s="39"/>
      <c r="C1863" s="1"/>
      <c r="D1863" s="14"/>
      <c r="E1863" s="40"/>
    </row>
    <row r="1864" spans="1:5">
      <c r="A1864" s="39"/>
      <c r="B1864" s="39"/>
      <c r="C1864" s="1"/>
      <c r="D1864" s="14"/>
      <c r="E1864" s="40"/>
    </row>
    <row r="1865" spans="1:5">
      <c r="A1865" s="39"/>
      <c r="B1865" s="39"/>
      <c r="C1865" s="1"/>
      <c r="D1865" s="14"/>
      <c r="E1865" s="40"/>
    </row>
    <row r="1866" spans="1:5">
      <c r="A1866" s="39"/>
      <c r="B1866" s="39"/>
      <c r="C1866" s="1"/>
      <c r="D1866" s="14"/>
      <c r="E1866" s="40"/>
    </row>
    <row r="1867" spans="1:5">
      <c r="A1867" s="39"/>
      <c r="B1867" s="39"/>
      <c r="C1867" s="1"/>
      <c r="D1867" s="14"/>
      <c r="E1867" s="40"/>
    </row>
    <row r="1868" spans="1:5">
      <c r="A1868" s="39"/>
      <c r="B1868" s="39"/>
      <c r="C1868" s="1"/>
      <c r="D1868" s="14"/>
      <c r="E1868" s="40"/>
    </row>
    <row r="1869" spans="1:5">
      <c r="A1869" s="39"/>
      <c r="B1869" s="39"/>
      <c r="C1869" s="1"/>
      <c r="D1869" s="14"/>
      <c r="E1869" s="40"/>
    </row>
    <row r="1870" spans="1:5">
      <c r="A1870" s="39"/>
      <c r="B1870" s="39"/>
      <c r="C1870" s="1"/>
      <c r="D1870" s="14"/>
      <c r="E1870" s="40"/>
    </row>
    <row r="1871" spans="1:5">
      <c r="A1871" s="39"/>
      <c r="B1871" s="39"/>
      <c r="C1871" s="1"/>
      <c r="D1871" s="14"/>
      <c r="E1871" s="40"/>
    </row>
    <row r="1872" spans="1:5">
      <c r="A1872" s="39"/>
      <c r="B1872" s="39"/>
      <c r="C1872" s="1"/>
      <c r="D1872" s="14"/>
      <c r="E1872" s="40"/>
    </row>
    <row r="1873" spans="1:5">
      <c r="A1873" s="39"/>
      <c r="B1873" s="39"/>
      <c r="C1873" s="1"/>
      <c r="D1873" s="14"/>
      <c r="E1873" s="40"/>
    </row>
    <row r="1874" spans="1:5">
      <c r="A1874" s="39"/>
      <c r="B1874" s="39"/>
      <c r="C1874" s="1"/>
      <c r="D1874" s="14"/>
      <c r="E1874" s="40"/>
    </row>
    <row r="1875" spans="1:5">
      <c r="A1875" s="39"/>
      <c r="B1875" s="39"/>
      <c r="C1875" s="1"/>
      <c r="D1875" s="14"/>
      <c r="E1875" s="40"/>
    </row>
    <row r="1876" spans="1:5">
      <c r="A1876" s="39"/>
      <c r="B1876" s="39"/>
      <c r="C1876" s="1"/>
      <c r="D1876" s="14"/>
      <c r="E1876" s="40"/>
    </row>
    <row r="1877" spans="1:5">
      <c r="A1877" s="39"/>
      <c r="B1877" s="39"/>
      <c r="C1877" s="1"/>
      <c r="D1877" s="14"/>
      <c r="E1877" s="40"/>
    </row>
    <row r="1878" spans="1:5">
      <c r="A1878" s="39"/>
      <c r="B1878" s="39"/>
      <c r="C1878" s="1"/>
      <c r="D1878" s="14"/>
      <c r="E1878" s="40"/>
    </row>
    <row r="1879" spans="1:5">
      <c r="A1879" s="39"/>
      <c r="B1879" s="39"/>
      <c r="C1879" s="1"/>
      <c r="D1879" s="14"/>
      <c r="E1879" s="40"/>
    </row>
    <row r="1880" spans="1:5">
      <c r="A1880" s="39"/>
      <c r="B1880" s="39"/>
      <c r="C1880" s="1"/>
      <c r="D1880" s="14"/>
      <c r="E1880" s="40"/>
    </row>
    <row r="1881" spans="1:5">
      <c r="A1881" s="39"/>
      <c r="B1881" s="39"/>
      <c r="C1881" s="1"/>
      <c r="D1881" s="14"/>
      <c r="E1881" s="40"/>
    </row>
    <row r="1882" spans="1:5">
      <c r="A1882" s="39"/>
      <c r="B1882" s="39"/>
      <c r="C1882" s="1"/>
      <c r="D1882" s="14"/>
      <c r="E1882" s="40"/>
    </row>
    <row r="1883" spans="1:5">
      <c r="A1883" s="39"/>
      <c r="B1883" s="39"/>
      <c r="C1883" s="1"/>
      <c r="D1883" s="14"/>
      <c r="E1883" s="40"/>
    </row>
    <row r="1884" spans="1:5">
      <c r="A1884" s="39"/>
      <c r="B1884" s="39"/>
      <c r="C1884" s="1"/>
      <c r="D1884" s="14"/>
      <c r="E1884" s="40"/>
    </row>
    <row r="1885" spans="1:5">
      <c r="A1885" s="39"/>
      <c r="B1885" s="39"/>
      <c r="C1885" s="1"/>
      <c r="D1885" s="14"/>
      <c r="E1885" s="40"/>
    </row>
    <row r="1886" spans="1:5">
      <c r="A1886" s="39"/>
      <c r="B1886" s="39"/>
      <c r="C1886" s="1"/>
      <c r="D1886" s="14"/>
      <c r="E1886" s="40"/>
    </row>
    <row r="1887" spans="1:5">
      <c r="A1887" s="39"/>
      <c r="B1887" s="39"/>
      <c r="C1887" s="1"/>
      <c r="D1887" s="14"/>
      <c r="E1887" s="40"/>
    </row>
    <row r="1888" spans="1:5">
      <c r="A1888" s="39"/>
      <c r="B1888" s="39"/>
      <c r="C1888" s="1"/>
      <c r="D1888" s="14"/>
      <c r="E1888" s="40"/>
    </row>
    <row r="1889" spans="1:5">
      <c r="A1889" s="39"/>
      <c r="B1889" s="39"/>
      <c r="C1889" s="1"/>
      <c r="D1889" s="14"/>
      <c r="E1889" s="40"/>
    </row>
    <row r="1890" spans="1:5">
      <c r="A1890" s="39"/>
      <c r="B1890" s="39"/>
      <c r="C1890" s="1"/>
      <c r="D1890" s="14"/>
      <c r="E1890" s="40"/>
    </row>
    <row r="1891" spans="1:5">
      <c r="A1891" s="39"/>
      <c r="B1891" s="39"/>
      <c r="C1891" s="1"/>
      <c r="D1891" s="14"/>
      <c r="E1891" s="40"/>
    </row>
    <row r="1892" spans="1:5">
      <c r="A1892" s="39"/>
      <c r="B1892" s="39"/>
      <c r="C1892" s="1"/>
      <c r="D1892" s="14"/>
      <c r="E1892" s="40"/>
    </row>
    <row r="1893" spans="1:5">
      <c r="A1893" s="39"/>
      <c r="B1893" s="39"/>
      <c r="C1893" s="1"/>
      <c r="D1893" s="14"/>
      <c r="E1893" s="40"/>
    </row>
    <row r="1894" spans="1:5">
      <c r="A1894" s="39"/>
      <c r="B1894" s="39"/>
      <c r="C1894" s="1"/>
      <c r="D1894" s="14"/>
      <c r="E1894" s="40"/>
    </row>
    <row r="1895" spans="1:5">
      <c r="A1895" s="39"/>
      <c r="B1895" s="39"/>
      <c r="C1895" s="1"/>
      <c r="D1895" s="14"/>
      <c r="E1895" s="40"/>
    </row>
    <row r="1896" spans="1:5">
      <c r="A1896" s="39"/>
      <c r="B1896" s="39"/>
      <c r="C1896" s="1"/>
      <c r="D1896" s="14"/>
      <c r="E1896" s="40"/>
    </row>
    <row r="1897" spans="1:5">
      <c r="A1897" s="39"/>
      <c r="B1897" s="39"/>
      <c r="C1897" s="1"/>
      <c r="D1897" s="14"/>
      <c r="E1897" s="40"/>
    </row>
    <row r="1898" spans="1:5">
      <c r="A1898" s="39"/>
      <c r="B1898" s="39"/>
      <c r="C1898" s="1"/>
      <c r="D1898" s="14"/>
      <c r="E1898" s="40"/>
    </row>
    <row r="1899" spans="1:5">
      <c r="A1899" s="39"/>
      <c r="B1899" s="39"/>
      <c r="C1899" s="1"/>
      <c r="D1899" s="14"/>
      <c r="E1899" s="40"/>
    </row>
    <row r="1900" spans="1:5">
      <c r="A1900" s="39"/>
      <c r="B1900" s="39"/>
      <c r="C1900" s="1"/>
      <c r="D1900" s="14"/>
      <c r="E1900" s="40"/>
    </row>
    <row r="1901" spans="1:5">
      <c r="A1901" s="39"/>
      <c r="B1901" s="39"/>
      <c r="C1901" s="1"/>
      <c r="D1901" s="14"/>
      <c r="E1901" s="40"/>
    </row>
    <row r="1902" spans="1:5">
      <c r="A1902" s="39"/>
      <c r="B1902" s="39"/>
      <c r="C1902" s="1"/>
      <c r="D1902" s="14"/>
      <c r="E1902" s="40"/>
    </row>
    <row r="1903" spans="1:5">
      <c r="A1903" s="39"/>
      <c r="B1903" s="39"/>
      <c r="C1903" s="1"/>
      <c r="D1903" s="14"/>
      <c r="E1903" s="40"/>
    </row>
    <row r="1904" spans="1:5">
      <c r="A1904" s="39"/>
      <c r="B1904" s="39"/>
      <c r="C1904" s="1"/>
      <c r="D1904" s="14"/>
      <c r="E1904" s="40"/>
    </row>
    <row r="1905" spans="1:5">
      <c r="A1905" s="39"/>
      <c r="B1905" s="39"/>
      <c r="C1905" s="1"/>
      <c r="D1905" s="14"/>
      <c r="E1905" s="40"/>
    </row>
    <row r="1906" spans="1:5">
      <c r="A1906" s="39"/>
      <c r="B1906" s="39"/>
      <c r="C1906" s="1"/>
      <c r="D1906" s="14"/>
      <c r="E1906" s="40"/>
    </row>
    <row r="1907" spans="1:5">
      <c r="A1907" s="39"/>
      <c r="B1907" s="39"/>
      <c r="C1907" s="1"/>
      <c r="D1907" s="14"/>
      <c r="E1907" s="40"/>
    </row>
    <row r="1908" spans="1:5">
      <c r="A1908" s="39"/>
      <c r="B1908" s="39"/>
      <c r="C1908" s="1"/>
      <c r="D1908" s="14"/>
      <c r="E1908" s="40"/>
    </row>
    <row r="1909" spans="1:5">
      <c r="A1909" s="39"/>
      <c r="B1909" s="39"/>
      <c r="C1909" s="1"/>
      <c r="D1909" s="14"/>
      <c r="E1909" s="40"/>
    </row>
    <row r="1910" spans="1:5">
      <c r="A1910" s="39"/>
      <c r="B1910" s="39"/>
      <c r="C1910" s="1"/>
      <c r="D1910" s="14"/>
      <c r="E1910" s="40"/>
    </row>
    <row r="1911" spans="1:5">
      <c r="A1911" s="39"/>
      <c r="B1911" s="39"/>
      <c r="C1911" s="1"/>
      <c r="D1911" s="14"/>
      <c r="E1911" s="40"/>
    </row>
    <row r="1912" spans="1:5">
      <c r="A1912" s="39"/>
      <c r="B1912" s="39"/>
      <c r="C1912" s="1"/>
      <c r="D1912" s="14"/>
      <c r="E1912" s="40"/>
    </row>
    <row r="1913" spans="1:5">
      <c r="A1913" s="39"/>
      <c r="B1913" s="39"/>
      <c r="C1913" s="1"/>
      <c r="D1913" s="14"/>
      <c r="E1913" s="40"/>
    </row>
    <row r="1914" spans="1:5">
      <c r="A1914" s="39"/>
      <c r="B1914" s="39"/>
      <c r="C1914" s="1"/>
      <c r="D1914" s="14"/>
      <c r="E1914" s="40"/>
    </row>
    <row r="1915" spans="1:5">
      <c r="A1915" s="39"/>
      <c r="B1915" s="39"/>
      <c r="C1915" s="1"/>
      <c r="D1915" s="14"/>
      <c r="E1915" s="40"/>
    </row>
    <row r="1916" spans="1:5">
      <c r="A1916" s="39"/>
      <c r="B1916" s="39"/>
      <c r="C1916" s="1"/>
      <c r="D1916" s="14"/>
      <c r="E1916" s="40"/>
    </row>
    <row r="1917" spans="1:5">
      <c r="A1917" s="39"/>
      <c r="B1917" s="39"/>
      <c r="C1917" s="1"/>
      <c r="D1917" s="14"/>
      <c r="E1917" s="40"/>
    </row>
    <row r="1918" spans="1:5">
      <c r="A1918" s="39"/>
      <c r="B1918" s="39"/>
      <c r="C1918" s="1"/>
      <c r="D1918" s="14"/>
      <c r="E1918" s="40"/>
    </row>
    <row r="1919" spans="1:5">
      <c r="A1919" s="39"/>
      <c r="B1919" s="39"/>
      <c r="C1919" s="1"/>
      <c r="D1919" s="14"/>
      <c r="E1919" s="40"/>
    </row>
    <row r="1920" spans="1:5">
      <c r="A1920" s="39"/>
      <c r="B1920" s="39"/>
      <c r="C1920" s="1"/>
      <c r="D1920" s="14"/>
      <c r="E1920" s="40"/>
    </row>
    <row r="1921" spans="1:5">
      <c r="A1921" s="39"/>
      <c r="B1921" s="39"/>
      <c r="C1921" s="1"/>
      <c r="D1921" s="14"/>
      <c r="E1921" s="40"/>
    </row>
    <row r="1922" spans="1:5">
      <c r="A1922" s="39"/>
      <c r="B1922" s="39"/>
      <c r="C1922" s="1"/>
      <c r="D1922" s="14"/>
      <c r="E1922" s="40"/>
    </row>
    <row r="1923" spans="1:5">
      <c r="A1923" s="39"/>
      <c r="B1923" s="39"/>
      <c r="C1923" s="1"/>
      <c r="D1923" s="14"/>
      <c r="E1923" s="40"/>
    </row>
    <row r="1924" spans="1:5">
      <c r="A1924" s="39"/>
      <c r="B1924" s="39"/>
      <c r="C1924" s="1"/>
      <c r="D1924" s="14"/>
      <c r="E1924" s="40"/>
    </row>
    <row r="1925" spans="1:5">
      <c r="A1925" s="39"/>
      <c r="B1925" s="39"/>
      <c r="C1925" s="1"/>
      <c r="D1925" s="14"/>
      <c r="E1925" s="40"/>
    </row>
    <row r="1926" spans="1:5">
      <c r="A1926" s="39"/>
      <c r="B1926" s="39"/>
      <c r="C1926" s="1"/>
      <c r="D1926" s="14"/>
      <c r="E1926" s="40"/>
    </row>
    <row r="1927" spans="1:5">
      <c r="A1927" s="39"/>
      <c r="B1927" s="39"/>
      <c r="C1927" s="1"/>
      <c r="D1927" s="14"/>
      <c r="E1927" s="40"/>
    </row>
    <row r="1928" spans="1:5">
      <c r="A1928" s="39"/>
      <c r="B1928" s="39"/>
      <c r="C1928" s="1"/>
      <c r="D1928" s="14"/>
      <c r="E1928" s="40"/>
    </row>
    <row r="1929" spans="1:5">
      <c r="A1929" s="39"/>
      <c r="B1929" s="39"/>
      <c r="C1929" s="1"/>
      <c r="D1929" s="14"/>
      <c r="E1929" s="40"/>
    </row>
    <row r="1930" spans="1:5">
      <c r="A1930" s="39"/>
      <c r="B1930" s="39"/>
      <c r="C1930" s="1"/>
      <c r="D1930" s="14"/>
      <c r="E1930" s="40"/>
    </row>
    <row r="1931" spans="1:5">
      <c r="A1931" s="39"/>
      <c r="B1931" s="39"/>
      <c r="C1931" s="1"/>
      <c r="D1931" s="14"/>
      <c r="E1931" s="40"/>
    </row>
    <row r="1932" spans="1:5">
      <c r="A1932" s="39"/>
      <c r="B1932" s="39"/>
      <c r="C1932" s="1"/>
      <c r="D1932" s="14"/>
      <c r="E1932" s="40"/>
    </row>
    <row r="1933" spans="1:5">
      <c r="A1933" s="39"/>
      <c r="B1933" s="39"/>
      <c r="C1933" s="1"/>
      <c r="D1933" s="14"/>
      <c r="E1933" s="40"/>
    </row>
    <row r="1934" spans="1:5">
      <c r="A1934" s="39"/>
      <c r="B1934" s="39"/>
      <c r="C1934" s="1"/>
      <c r="D1934" s="14"/>
      <c r="E1934" s="40"/>
    </row>
    <row r="1935" spans="1:5">
      <c r="A1935" s="39"/>
      <c r="B1935" s="39"/>
      <c r="C1935" s="1"/>
      <c r="D1935" s="14"/>
      <c r="E1935" s="40"/>
    </row>
    <row r="1936" spans="1:5">
      <c r="A1936" s="39"/>
      <c r="B1936" s="39"/>
      <c r="C1936" s="1"/>
      <c r="D1936" s="14"/>
      <c r="E1936" s="40"/>
    </row>
    <row r="1937" spans="1:5">
      <c r="A1937" s="39"/>
      <c r="B1937" s="39"/>
      <c r="C1937" s="1"/>
      <c r="D1937" s="14"/>
      <c r="E1937" s="40"/>
    </row>
    <row r="1938" spans="1:5">
      <c r="A1938" s="39"/>
      <c r="B1938" s="39"/>
      <c r="C1938" s="1"/>
      <c r="D1938" s="14"/>
      <c r="E1938" s="40"/>
    </row>
    <row r="1939" spans="1:5">
      <c r="A1939" s="39"/>
      <c r="B1939" s="39"/>
      <c r="C1939" s="1"/>
      <c r="D1939" s="14"/>
      <c r="E1939" s="40"/>
    </row>
    <row r="1940" spans="1:5">
      <c r="A1940" s="39"/>
      <c r="B1940" s="39"/>
      <c r="C1940" s="1"/>
      <c r="D1940" s="14"/>
      <c r="E1940" s="40"/>
    </row>
    <row r="1941" spans="1:5">
      <c r="A1941" s="39"/>
      <c r="B1941" s="39"/>
      <c r="C1941" s="1"/>
      <c r="D1941" s="14"/>
      <c r="E1941" s="40"/>
    </row>
    <row r="1942" spans="1:5">
      <c r="A1942" s="39"/>
      <c r="B1942" s="39"/>
      <c r="C1942" s="1"/>
      <c r="D1942" s="14"/>
      <c r="E1942" s="40"/>
    </row>
    <row r="1943" spans="1:5">
      <c r="A1943" s="39"/>
      <c r="B1943" s="39"/>
      <c r="C1943" s="1"/>
      <c r="D1943" s="14"/>
      <c r="E1943" s="40"/>
    </row>
    <row r="1944" spans="1:5">
      <c r="A1944" s="39"/>
      <c r="B1944" s="39"/>
      <c r="C1944" s="1"/>
      <c r="D1944" s="14"/>
      <c r="E1944" s="40"/>
    </row>
    <row r="1945" spans="1:5">
      <c r="A1945" s="39"/>
      <c r="B1945" s="39"/>
      <c r="C1945" s="1"/>
      <c r="D1945" s="14"/>
      <c r="E1945" s="40"/>
    </row>
    <row r="1946" spans="1:5">
      <c r="A1946" s="39"/>
      <c r="B1946" s="39"/>
      <c r="C1946" s="1"/>
      <c r="D1946" s="14"/>
      <c r="E1946" s="40"/>
    </row>
    <row r="1947" spans="1:5">
      <c r="A1947" s="39"/>
      <c r="B1947" s="39"/>
      <c r="C1947" s="1"/>
      <c r="D1947" s="14"/>
      <c r="E1947" s="40"/>
    </row>
    <row r="1948" spans="1:5">
      <c r="A1948" s="39"/>
      <c r="B1948" s="39"/>
      <c r="C1948" s="1"/>
      <c r="D1948" s="14"/>
      <c r="E1948" s="40"/>
    </row>
    <row r="1949" spans="1:5">
      <c r="A1949" s="39"/>
      <c r="B1949" s="39"/>
      <c r="C1949" s="1"/>
      <c r="D1949" s="14"/>
      <c r="E1949" s="40"/>
    </row>
    <row r="1950" spans="1:5">
      <c r="A1950" s="39"/>
      <c r="B1950" s="39"/>
      <c r="C1950" s="1"/>
      <c r="D1950" s="14"/>
      <c r="E1950" s="40"/>
    </row>
    <row r="1951" spans="1:5">
      <c r="A1951" s="39"/>
      <c r="B1951" s="39"/>
      <c r="C1951" s="1"/>
      <c r="D1951" s="14"/>
      <c r="E1951" s="40"/>
    </row>
    <row r="1952" spans="1:5">
      <c r="A1952" s="39"/>
      <c r="B1952" s="39"/>
      <c r="C1952" s="1"/>
      <c r="D1952" s="14"/>
      <c r="E1952" s="40"/>
    </row>
    <row r="1953" spans="1:5">
      <c r="A1953" s="39"/>
      <c r="B1953" s="39"/>
      <c r="C1953" s="1"/>
      <c r="D1953" s="14"/>
      <c r="E1953" s="40"/>
    </row>
    <row r="1954" spans="1:5">
      <c r="A1954" s="39"/>
      <c r="B1954" s="39"/>
      <c r="C1954" s="1"/>
      <c r="D1954" s="14"/>
      <c r="E1954" s="40"/>
    </row>
    <row r="1955" spans="1:5">
      <c r="A1955" s="39"/>
      <c r="B1955" s="39"/>
      <c r="C1955" s="1"/>
      <c r="D1955" s="14"/>
      <c r="E1955" s="40"/>
    </row>
    <row r="1956" spans="1:5">
      <c r="A1956" s="39"/>
      <c r="B1956" s="39"/>
      <c r="C1956" s="1"/>
      <c r="D1956" s="14"/>
      <c r="E1956" s="40"/>
    </row>
    <row r="1957" spans="1:5">
      <c r="A1957" s="39"/>
      <c r="B1957" s="39"/>
      <c r="C1957" s="1"/>
      <c r="D1957" s="14"/>
      <c r="E1957" s="40"/>
    </row>
    <row r="1958" spans="1:5">
      <c r="A1958" s="39"/>
      <c r="B1958" s="39"/>
      <c r="C1958" s="1"/>
      <c r="D1958" s="14"/>
      <c r="E1958" s="40"/>
    </row>
    <row r="1959" spans="1:5">
      <c r="A1959" s="39"/>
      <c r="B1959" s="39"/>
      <c r="C1959" s="1"/>
      <c r="D1959" s="14"/>
      <c r="E1959" s="40"/>
    </row>
    <row r="1960" spans="1:5">
      <c r="A1960" s="39"/>
      <c r="B1960" s="39"/>
      <c r="C1960" s="1"/>
      <c r="D1960" s="14"/>
      <c r="E1960" s="40"/>
    </row>
    <row r="1961" spans="1:5">
      <c r="A1961" s="39"/>
      <c r="B1961" s="39"/>
      <c r="C1961" s="1"/>
      <c r="D1961" s="14"/>
      <c r="E1961" s="40"/>
    </row>
    <row r="1962" spans="1:5">
      <c r="A1962" s="39"/>
      <c r="B1962" s="39"/>
      <c r="C1962" s="1"/>
      <c r="D1962" s="14"/>
      <c r="E1962" s="40"/>
    </row>
    <row r="1963" spans="1:5">
      <c r="A1963" s="39"/>
      <c r="B1963" s="39"/>
      <c r="C1963" s="1"/>
      <c r="D1963" s="14"/>
      <c r="E1963" s="40"/>
    </row>
    <row r="1964" spans="1:5">
      <c r="A1964" s="39"/>
      <c r="B1964" s="39"/>
      <c r="C1964" s="1"/>
      <c r="D1964" s="14"/>
      <c r="E1964" s="40"/>
    </row>
    <row r="1965" spans="1:5">
      <c r="A1965" s="39"/>
      <c r="B1965" s="39"/>
      <c r="C1965" s="1"/>
      <c r="D1965" s="14"/>
      <c r="E1965" s="40"/>
    </row>
    <row r="1966" spans="1:5">
      <c r="A1966" s="39"/>
      <c r="B1966" s="39"/>
      <c r="C1966" s="1"/>
      <c r="D1966" s="14"/>
      <c r="E1966" s="40"/>
    </row>
    <row r="1967" spans="1:5">
      <c r="A1967" s="39"/>
      <c r="B1967" s="39"/>
      <c r="C1967" s="1"/>
      <c r="D1967" s="14"/>
      <c r="E1967" s="40"/>
    </row>
    <row r="1968" spans="1:5">
      <c r="A1968" s="39"/>
      <c r="B1968" s="39"/>
      <c r="C1968" s="1"/>
      <c r="D1968" s="14"/>
      <c r="E1968" s="40"/>
    </row>
    <row r="1969" spans="1:5">
      <c r="A1969" s="39"/>
      <c r="B1969" s="39"/>
      <c r="C1969" s="1"/>
      <c r="D1969" s="14"/>
      <c r="E1969" s="40"/>
    </row>
    <row r="1970" spans="1:5">
      <c r="A1970" s="39"/>
      <c r="B1970" s="39"/>
      <c r="C1970" s="1"/>
      <c r="D1970" s="14"/>
      <c r="E1970" s="40"/>
    </row>
    <row r="1971" spans="1:5">
      <c r="A1971" s="39"/>
      <c r="B1971" s="39"/>
      <c r="C1971" s="1"/>
      <c r="D1971" s="14"/>
      <c r="E1971" s="40"/>
    </row>
    <row r="1972" spans="1:5">
      <c r="A1972" s="39"/>
      <c r="B1972" s="39"/>
      <c r="C1972" s="1"/>
      <c r="D1972" s="14"/>
      <c r="E1972" s="40"/>
    </row>
    <row r="1973" spans="1:5">
      <c r="A1973" s="39"/>
      <c r="B1973" s="39"/>
      <c r="C1973" s="1"/>
      <c r="D1973" s="14"/>
      <c r="E1973" s="40"/>
    </row>
    <row r="1974" spans="1:5">
      <c r="A1974" s="39"/>
      <c r="B1974" s="39"/>
      <c r="C1974" s="1"/>
      <c r="D1974" s="14"/>
      <c r="E1974" s="40"/>
    </row>
    <row r="1975" spans="1:5">
      <c r="A1975" s="39"/>
      <c r="B1975" s="39"/>
      <c r="C1975" s="1"/>
      <c r="D1975" s="14"/>
      <c r="E1975" s="40"/>
    </row>
    <row r="1976" spans="1:5">
      <c r="A1976" s="39"/>
      <c r="B1976" s="39"/>
      <c r="C1976" s="1"/>
      <c r="D1976" s="14"/>
      <c r="E1976" s="40"/>
    </row>
    <row r="1977" spans="1:5">
      <c r="A1977" s="39"/>
      <c r="B1977" s="39"/>
      <c r="C1977" s="1"/>
      <c r="D1977" s="14"/>
      <c r="E1977" s="40"/>
    </row>
    <row r="1978" spans="1:5">
      <c r="A1978" s="39"/>
      <c r="B1978" s="39"/>
      <c r="C1978" s="1"/>
      <c r="D1978" s="14"/>
      <c r="E1978" s="40"/>
    </row>
    <row r="1979" spans="1:5">
      <c r="A1979" s="39"/>
      <c r="B1979" s="39"/>
      <c r="C1979" s="1"/>
      <c r="D1979" s="14"/>
      <c r="E1979" s="40"/>
    </row>
    <row r="1980" spans="1:5">
      <c r="A1980" s="39"/>
      <c r="B1980" s="39"/>
      <c r="C1980" s="1"/>
      <c r="D1980" s="14"/>
      <c r="E1980" s="40"/>
    </row>
    <row r="1981" spans="1:5">
      <c r="A1981" s="39"/>
      <c r="B1981" s="39"/>
      <c r="C1981" s="1"/>
      <c r="D1981" s="14"/>
      <c r="E1981" s="40"/>
    </row>
    <row r="1982" spans="1:5">
      <c r="A1982" s="39"/>
      <c r="B1982" s="39"/>
      <c r="C1982" s="1"/>
      <c r="D1982" s="14"/>
      <c r="E1982" s="40"/>
    </row>
    <row r="1983" spans="1:5">
      <c r="A1983" s="39"/>
      <c r="B1983" s="39"/>
      <c r="C1983" s="1"/>
      <c r="D1983" s="14"/>
      <c r="E1983" s="40"/>
    </row>
    <row r="1984" spans="1:5">
      <c r="A1984" s="39"/>
      <c r="B1984" s="39"/>
      <c r="C1984" s="1"/>
      <c r="D1984" s="14"/>
      <c r="E1984" s="40"/>
    </row>
    <row r="1985" spans="1:5">
      <c r="A1985" s="39"/>
      <c r="B1985" s="39"/>
      <c r="C1985" s="1"/>
      <c r="D1985" s="14"/>
      <c r="E1985" s="40"/>
    </row>
    <row r="1986" spans="1:5">
      <c r="A1986" s="39"/>
      <c r="B1986" s="39"/>
      <c r="C1986" s="1"/>
      <c r="D1986" s="14"/>
      <c r="E1986" s="40"/>
    </row>
    <row r="1987" spans="1:5">
      <c r="A1987" s="39"/>
      <c r="B1987" s="39"/>
      <c r="C1987" s="1"/>
      <c r="D1987" s="14"/>
      <c r="E1987" s="40"/>
    </row>
    <row r="1988" spans="1:5">
      <c r="A1988" s="39"/>
      <c r="B1988" s="39"/>
      <c r="C1988" s="1"/>
      <c r="D1988" s="14"/>
      <c r="E1988" s="40"/>
    </row>
    <row r="1989" spans="1:5">
      <c r="A1989" s="39"/>
      <c r="B1989" s="39"/>
      <c r="C1989" s="1"/>
      <c r="D1989" s="14"/>
      <c r="E1989" s="40"/>
    </row>
    <row r="1990" spans="1:5">
      <c r="A1990" s="39"/>
      <c r="B1990" s="39"/>
      <c r="C1990" s="1"/>
      <c r="D1990" s="14"/>
      <c r="E1990" s="40"/>
    </row>
    <row r="1991" spans="1:5">
      <c r="A1991" s="39"/>
      <c r="B1991" s="39"/>
      <c r="C1991" s="1"/>
      <c r="D1991" s="14"/>
      <c r="E1991" s="40"/>
    </row>
    <row r="1992" spans="1:5">
      <c r="A1992" s="39"/>
      <c r="B1992" s="39"/>
      <c r="C1992" s="1"/>
      <c r="D1992" s="14"/>
      <c r="E1992" s="40"/>
    </row>
    <row r="1993" spans="1:5">
      <c r="A1993" s="39"/>
      <c r="B1993" s="39"/>
      <c r="C1993" s="1"/>
      <c r="D1993" s="14"/>
      <c r="E1993" s="40"/>
    </row>
    <row r="1994" spans="1:5">
      <c r="A1994" s="39"/>
      <c r="B1994" s="39"/>
      <c r="C1994" s="1"/>
      <c r="D1994" s="14"/>
      <c r="E1994" s="40"/>
    </row>
    <row r="1995" spans="1:5">
      <c r="A1995" s="39"/>
      <c r="B1995" s="39"/>
      <c r="C1995" s="1"/>
      <c r="D1995" s="14"/>
      <c r="E1995" s="40"/>
    </row>
    <row r="1996" spans="1:5">
      <c r="A1996" s="39"/>
      <c r="B1996" s="39"/>
      <c r="C1996" s="1"/>
      <c r="D1996" s="14"/>
      <c r="E1996" s="40"/>
    </row>
    <row r="1997" spans="1:5">
      <c r="A1997" s="39"/>
      <c r="B1997" s="39"/>
      <c r="C1997" s="1"/>
      <c r="D1997" s="14"/>
      <c r="E1997" s="40"/>
    </row>
    <row r="1998" spans="1:5">
      <c r="A1998" s="39"/>
      <c r="B1998" s="39"/>
      <c r="C1998" s="1"/>
      <c r="D1998" s="14"/>
      <c r="E1998" s="40"/>
    </row>
    <row r="1999" spans="1:5">
      <c r="A1999" s="39"/>
      <c r="B1999" s="39"/>
      <c r="C1999" s="1"/>
      <c r="D1999" s="14"/>
      <c r="E1999" s="40"/>
    </row>
    <row r="2000" spans="1:5">
      <c r="A2000" s="39"/>
      <c r="B2000" s="39"/>
      <c r="C2000" s="1"/>
      <c r="D2000" s="14"/>
      <c r="E2000" s="40"/>
    </row>
    <row r="2001" spans="1:5">
      <c r="A2001" s="39"/>
      <c r="B2001" s="39"/>
      <c r="C2001" s="1"/>
      <c r="D2001" s="14"/>
      <c r="E2001" s="40"/>
    </row>
    <row r="2002" spans="1:5">
      <c r="A2002" s="39"/>
      <c r="B2002" s="39"/>
      <c r="C2002" s="1"/>
      <c r="D2002" s="14"/>
      <c r="E2002" s="40"/>
    </row>
    <row r="2003" spans="1:5">
      <c r="A2003" s="39"/>
      <c r="B2003" s="39"/>
      <c r="C2003" s="1"/>
      <c r="D2003" s="14"/>
      <c r="E2003" s="40"/>
    </row>
    <row r="2004" spans="1:5">
      <c r="A2004" s="39"/>
      <c r="B2004" s="39"/>
      <c r="C2004" s="1"/>
      <c r="D2004" s="14"/>
      <c r="E2004" s="40"/>
    </row>
    <row r="2005" spans="1:5">
      <c r="A2005" s="39"/>
      <c r="B2005" s="39"/>
      <c r="C2005" s="1"/>
      <c r="D2005" s="14"/>
      <c r="E2005" s="40"/>
    </row>
    <row r="2006" spans="1:5">
      <c r="A2006" s="39"/>
      <c r="B2006" s="39"/>
      <c r="C2006" s="1"/>
      <c r="D2006" s="14"/>
      <c r="E2006" s="40"/>
    </row>
    <row r="2007" spans="1:5">
      <c r="A2007" s="39"/>
      <c r="B2007" s="39"/>
      <c r="C2007" s="1"/>
      <c r="D2007" s="14"/>
      <c r="E2007" s="40"/>
    </row>
    <row r="2008" spans="1:5">
      <c r="A2008" s="39"/>
      <c r="B2008" s="39"/>
      <c r="C2008" s="1"/>
      <c r="D2008" s="14"/>
      <c r="E2008" s="40"/>
    </row>
    <row r="2009" spans="1:5">
      <c r="A2009" s="39"/>
      <c r="B2009" s="39"/>
      <c r="C2009" s="1"/>
      <c r="D2009" s="14"/>
      <c r="E2009" s="40"/>
    </row>
    <row r="2010" spans="1:5">
      <c r="A2010" s="39"/>
      <c r="B2010" s="39"/>
      <c r="C2010" s="1"/>
      <c r="D2010" s="14"/>
      <c r="E2010" s="40"/>
    </row>
    <row r="2011" spans="1:5">
      <c r="A2011" s="39"/>
      <c r="B2011" s="39"/>
      <c r="C2011" s="1"/>
      <c r="D2011" s="14"/>
      <c r="E2011" s="40"/>
    </row>
    <row r="2012" spans="1:5">
      <c r="A2012" s="39"/>
      <c r="B2012" s="39"/>
      <c r="C2012" s="1"/>
      <c r="D2012" s="14"/>
      <c r="E2012" s="40"/>
    </row>
    <row r="2013" spans="1:5">
      <c r="A2013" s="39"/>
      <c r="B2013" s="39"/>
      <c r="C2013" s="1"/>
      <c r="D2013" s="14"/>
      <c r="E2013" s="40"/>
    </row>
    <row r="2014" spans="1:5">
      <c r="A2014" s="39"/>
      <c r="B2014" s="39"/>
      <c r="C2014" s="1"/>
      <c r="D2014" s="14"/>
      <c r="E2014" s="40"/>
    </row>
    <row r="2015" spans="1:5">
      <c r="A2015" s="39"/>
      <c r="B2015" s="39"/>
      <c r="C2015" s="1"/>
      <c r="D2015" s="14"/>
      <c r="E2015" s="40"/>
    </row>
    <row r="2016" spans="1:5">
      <c r="A2016" s="39"/>
      <c r="B2016" s="39"/>
      <c r="C2016" s="1"/>
      <c r="D2016" s="14"/>
      <c r="E2016" s="40"/>
    </row>
    <row r="2017" spans="1:5">
      <c r="A2017" s="39"/>
      <c r="B2017" s="39"/>
      <c r="C2017" s="1"/>
      <c r="D2017" s="14"/>
      <c r="E2017" s="40"/>
    </row>
    <row r="2018" spans="1:5">
      <c r="A2018" s="39"/>
      <c r="B2018" s="39"/>
      <c r="C2018" s="1"/>
      <c r="D2018" s="14"/>
      <c r="E2018" s="40"/>
    </row>
    <row r="2019" spans="1:5">
      <c r="A2019" s="39"/>
      <c r="B2019" s="39"/>
      <c r="C2019" s="1"/>
      <c r="D2019" s="14"/>
      <c r="E2019" s="40"/>
    </row>
    <row r="2020" spans="1:5">
      <c r="A2020" s="39"/>
      <c r="B2020" s="39"/>
      <c r="C2020" s="1"/>
      <c r="D2020" s="14"/>
      <c r="E2020" s="40"/>
    </row>
    <row r="2021" spans="1:5">
      <c r="A2021" s="39"/>
      <c r="B2021" s="39"/>
      <c r="C2021" s="1"/>
      <c r="D2021" s="14"/>
      <c r="E2021" s="40"/>
    </row>
    <row r="2022" spans="1:5">
      <c r="A2022" s="39"/>
      <c r="B2022" s="39"/>
      <c r="C2022" s="1"/>
      <c r="D2022" s="14"/>
      <c r="E2022" s="40"/>
    </row>
    <row r="2023" spans="1:5">
      <c r="A2023" s="39"/>
      <c r="B2023" s="39"/>
      <c r="C2023" s="1"/>
      <c r="D2023" s="14"/>
      <c r="E2023" s="40"/>
    </row>
    <row r="2024" spans="1:5">
      <c r="A2024" s="39"/>
      <c r="B2024" s="39"/>
      <c r="C2024" s="1"/>
      <c r="D2024" s="14"/>
      <c r="E2024" s="40"/>
    </row>
    <row r="2025" spans="1:5">
      <c r="A2025" s="39"/>
      <c r="B2025" s="39"/>
      <c r="C2025" s="1"/>
      <c r="D2025" s="14"/>
      <c r="E2025" s="40"/>
    </row>
    <row r="2026" spans="1:5">
      <c r="A2026" s="39"/>
      <c r="B2026" s="39"/>
      <c r="C2026" s="1"/>
      <c r="D2026" s="14"/>
      <c r="E2026" s="40"/>
    </row>
    <row r="2027" spans="1:5">
      <c r="A2027" s="39"/>
      <c r="B2027" s="39"/>
      <c r="C2027" s="1"/>
      <c r="D2027" s="14"/>
      <c r="E2027" s="40"/>
    </row>
    <row r="2028" spans="1:5">
      <c r="A2028" s="39"/>
      <c r="B2028" s="39"/>
      <c r="C2028" s="1"/>
      <c r="D2028" s="14"/>
      <c r="E2028" s="40"/>
    </row>
    <row r="2029" spans="1:5">
      <c r="A2029" s="39"/>
      <c r="B2029" s="39"/>
      <c r="C2029" s="1"/>
      <c r="D2029" s="14"/>
      <c r="E2029" s="40"/>
    </row>
    <row r="2030" spans="1:5">
      <c r="A2030" s="39"/>
      <c r="B2030" s="39"/>
      <c r="C2030" s="1"/>
      <c r="D2030" s="14"/>
      <c r="E2030" s="40"/>
    </row>
    <row r="2031" spans="1:5">
      <c r="A2031" s="39"/>
      <c r="B2031" s="39"/>
      <c r="C2031" s="1"/>
      <c r="D2031" s="14"/>
      <c r="E2031" s="40"/>
    </row>
    <row r="2032" spans="1:5">
      <c r="A2032" s="39"/>
      <c r="B2032" s="39"/>
      <c r="C2032" s="1"/>
      <c r="D2032" s="14"/>
      <c r="E2032" s="40"/>
    </row>
    <row r="2033" spans="1:5">
      <c r="A2033" s="39"/>
      <c r="B2033" s="39"/>
      <c r="C2033" s="1"/>
      <c r="D2033" s="14"/>
      <c r="E2033" s="40"/>
    </row>
    <row r="2034" spans="1:5">
      <c r="A2034" s="39"/>
      <c r="B2034" s="39"/>
      <c r="C2034" s="1"/>
      <c r="D2034" s="14"/>
      <c r="E2034" s="40"/>
    </row>
    <row r="2035" spans="1:5">
      <c r="A2035" s="39"/>
      <c r="B2035" s="39"/>
      <c r="C2035" s="1"/>
      <c r="D2035" s="14"/>
      <c r="E2035" s="40"/>
    </row>
    <row r="2036" spans="1:5">
      <c r="A2036" s="39"/>
      <c r="B2036" s="39"/>
      <c r="C2036" s="1"/>
      <c r="D2036" s="14"/>
      <c r="E2036" s="40"/>
    </row>
    <row r="2037" spans="1:5">
      <c r="A2037" s="39"/>
      <c r="B2037" s="39"/>
      <c r="C2037" s="1"/>
      <c r="D2037" s="14"/>
      <c r="E2037" s="40"/>
    </row>
    <row r="2038" spans="1:5">
      <c r="A2038" s="39"/>
      <c r="B2038" s="39"/>
      <c r="C2038" s="1"/>
      <c r="D2038" s="14"/>
      <c r="E2038" s="40"/>
    </row>
    <row r="2039" spans="1:5">
      <c r="A2039" s="39"/>
      <c r="B2039" s="39"/>
      <c r="C2039" s="1"/>
      <c r="D2039" s="14"/>
      <c r="E2039" s="40"/>
    </row>
    <row r="2040" spans="1:5">
      <c r="A2040" s="39"/>
      <c r="B2040" s="39"/>
      <c r="C2040" s="1"/>
      <c r="D2040" s="14"/>
      <c r="E2040" s="40"/>
    </row>
    <row r="2041" spans="1:5">
      <c r="A2041" s="39"/>
      <c r="B2041" s="39"/>
      <c r="C2041" s="1"/>
      <c r="D2041" s="14"/>
      <c r="E2041" s="40"/>
    </row>
    <row r="2042" spans="1:5">
      <c r="A2042" s="39"/>
      <c r="B2042" s="39"/>
      <c r="C2042" s="1"/>
      <c r="D2042" s="14"/>
      <c r="E2042" s="40"/>
    </row>
    <row r="2043" spans="1:5">
      <c r="A2043" s="39"/>
      <c r="B2043" s="39"/>
      <c r="C2043" s="1"/>
      <c r="D2043" s="14"/>
      <c r="E2043" s="40"/>
    </row>
    <row r="2044" spans="1:5">
      <c r="A2044" s="39"/>
      <c r="B2044" s="39"/>
      <c r="C2044" s="1"/>
      <c r="D2044" s="14"/>
      <c r="E2044" s="40"/>
    </row>
    <row r="2045" spans="1:5">
      <c r="A2045" s="39"/>
      <c r="B2045" s="39"/>
      <c r="C2045" s="1"/>
      <c r="D2045" s="14"/>
      <c r="E2045" s="40"/>
    </row>
    <row r="2046" spans="1:5">
      <c r="A2046" s="39"/>
      <c r="B2046" s="39"/>
      <c r="C2046" s="1"/>
      <c r="D2046" s="14"/>
      <c r="E2046" s="40"/>
    </row>
    <row r="2047" spans="1:5">
      <c r="A2047" s="39"/>
      <c r="B2047" s="39"/>
      <c r="C2047" s="1"/>
      <c r="D2047" s="14"/>
      <c r="E2047" s="40"/>
    </row>
    <row r="2048" spans="1:5">
      <c r="A2048" s="39"/>
      <c r="B2048" s="39"/>
      <c r="C2048" s="1"/>
      <c r="D2048" s="14"/>
      <c r="E2048" s="40"/>
    </row>
    <row r="2049" spans="1:5">
      <c r="A2049" s="39"/>
      <c r="B2049" s="39"/>
      <c r="C2049" s="1"/>
      <c r="D2049" s="14"/>
      <c r="E2049" s="40"/>
    </row>
    <row r="2050" spans="1:5">
      <c r="A2050" s="39"/>
      <c r="B2050" s="39"/>
      <c r="C2050" s="1"/>
      <c r="D2050" s="14"/>
      <c r="E2050" s="40"/>
    </row>
    <row r="2051" spans="1:5">
      <c r="A2051" s="39"/>
      <c r="B2051" s="39"/>
      <c r="C2051" s="1"/>
      <c r="D2051" s="14"/>
      <c r="E2051" s="40"/>
    </row>
    <row r="2052" spans="1:5">
      <c r="A2052" s="39"/>
      <c r="B2052" s="39"/>
      <c r="C2052" s="1"/>
      <c r="D2052" s="14"/>
      <c r="E2052" s="40"/>
    </row>
    <row r="2053" spans="1:5">
      <c r="A2053" s="39"/>
      <c r="B2053" s="39"/>
      <c r="C2053" s="1"/>
      <c r="D2053" s="14"/>
      <c r="E2053" s="40"/>
    </row>
    <row r="2054" spans="1:5">
      <c r="A2054" s="39"/>
      <c r="B2054" s="39"/>
      <c r="C2054" s="1"/>
      <c r="D2054" s="14"/>
      <c r="E2054" s="40"/>
    </row>
    <row r="2055" spans="1:5">
      <c r="A2055" s="39"/>
      <c r="B2055" s="39"/>
      <c r="C2055" s="1"/>
      <c r="D2055" s="14"/>
      <c r="E2055" s="40"/>
    </row>
    <row r="2056" spans="1:5">
      <c r="A2056" s="39"/>
      <c r="B2056" s="39"/>
      <c r="C2056" s="1"/>
      <c r="D2056" s="14"/>
      <c r="E2056" s="40"/>
    </row>
    <row r="2057" spans="1:5">
      <c r="A2057" s="39"/>
      <c r="B2057" s="39"/>
      <c r="C2057" s="1"/>
      <c r="D2057" s="14"/>
      <c r="E2057" s="40"/>
    </row>
    <row r="2058" spans="1:5">
      <c r="A2058" s="39"/>
      <c r="B2058" s="39"/>
      <c r="C2058" s="1"/>
      <c r="D2058" s="14"/>
      <c r="E2058" s="40"/>
    </row>
    <row r="2059" spans="1:5">
      <c r="A2059" s="39"/>
      <c r="B2059" s="39"/>
      <c r="C2059" s="1"/>
      <c r="D2059" s="14"/>
      <c r="E2059" s="40"/>
    </row>
    <row r="2060" spans="1:5">
      <c r="A2060" s="39"/>
      <c r="B2060" s="39"/>
      <c r="C2060" s="1"/>
      <c r="D2060" s="14"/>
      <c r="E2060" s="40"/>
    </row>
    <row r="2061" spans="1:5">
      <c r="A2061" s="39"/>
      <c r="B2061" s="39"/>
      <c r="C2061" s="1"/>
      <c r="D2061" s="14"/>
      <c r="E2061" s="40"/>
    </row>
    <row r="2062" spans="1:5">
      <c r="A2062" s="39"/>
      <c r="B2062" s="39"/>
      <c r="C2062" s="1"/>
      <c r="D2062" s="14"/>
      <c r="E2062" s="40"/>
    </row>
    <row r="2063" spans="1:5">
      <c r="A2063" s="39"/>
      <c r="B2063" s="39"/>
      <c r="C2063" s="1"/>
      <c r="D2063" s="14"/>
      <c r="E2063" s="40"/>
    </row>
    <row r="2064" spans="1:5">
      <c r="A2064" s="39"/>
      <c r="B2064" s="39"/>
      <c r="C2064" s="1"/>
      <c r="D2064" s="14"/>
      <c r="E2064" s="40"/>
    </row>
    <row r="2065" spans="1:5">
      <c r="A2065" s="39"/>
      <c r="B2065" s="39"/>
      <c r="C2065" s="1"/>
      <c r="D2065" s="14"/>
      <c r="E2065" s="40"/>
    </row>
    <row r="2066" spans="1:5">
      <c r="A2066" s="39"/>
      <c r="B2066" s="39"/>
      <c r="C2066" s="1"/>
      <c r="D2066" s="14"/>
      <c r="E2066" s="40"/>
    </row>
    <row r="2067" spans="1:5">
      <c r="A2067" s="39"/>
      <c r="B2067" s="39"/>
      <c r="C2067" s="1"/>
      <c r="D2067" s="14"/>
      <c r="E2067" s="40"/>
    </row>
    <row r="2068" spans="1:5">
      <c r="A2068" s="39"/>
      <c r="B2068" s="39"/>
      <c r="C2068" s="1"/>
      <c r="D2068" s="14"/>
      <c r="E2068" s="40"/>
    </row>
    <row r="2069" spans="1:5">
      <c r="A2069" s="39"/>
      <c r="B2069" s="39"/>
      <c r="C2069" s="1"/>
      <c r="D2069" s="14"/>
      <c r="E2069" s="40"/>
    </row>
    <row r="2070" spans="1:5">
      <c r="A2070" s="39"/>
      <c r="B2070" s="39"/>
      <c r="C2070" s="1"/>
      <c r="D2070" s="14"/>
      <c r="E2070" s="40"/>
    </row>
    <row r="2071" spans="1:5">
      <c r="A2071" s="39"/>
      <c r="B2071" s="39"/>
      <c r="C2071" s="1"/>
      <c r="D2071" s="14"/>
      <c r="E2071" s="40"/>
    </row>
    <row r="2072" spans="1:5">
      <c r="A2072" s="39"/>
      <c r="B2072" s="39"/>
      <c r="C2072" s="1"/>
      <c r="D2072" s="14"/>
      <c r="E2072" s="40"/>
    </row>
    <row r="2073" spans="1:5">
      <c r="A2073" s="39"/>
      <c r="B2073" s="39"/>
      <c r="C2073" s="1"/>
      <c r="D2073" s="14"/>
      <c r="E2073" s="40"/>
    </row>
    <row r="2074" spans="1:5">
      <c r="A2074" s="39"/>
      <c r="B2074" s="39"/>
      <c r="C2074" s="1"/>
      <c r="D2074" s="14"/>
      <c r="E2074" s="40"/>
    </row>
    <row r="2075" spans="1:5">
      <c r="A2075" s="39"/>
      <c r="B2075" s="39"/>
      <c r="C2075" s="1"/>
      <c r="D2075" s="14"/>
      <c r="E2075" s="40"/>
    </row>
    <row r="2076" spans="1:5">
      <c r="A2076" s="39"/>
      <c r="B2076" s="39"/>
      <c r="C2076" s="1"/>
      <c r="D2076" s="14"/>
      <c r="E2076" s="40"/>
    </row>
    <row r="2077" spans="1:5">
      <c r="A2077" s="39"/>
      <c r="B2077" s="39"/>
      <c r="C2077" s="1"/>
      <c r="D2077" s="14"/>
      <c r="E2077" s="40"/>
    </row>
    <row r="2078" spans="1:5">
      <c r="A2078" s="39"/>
      <c r="B2078" s="39"/>
      <c r="C2078" s="1"/>
      <c r="D2078" s="14"/>
      <c r="E2078" s="40"/>
    </row>
    <row r="2079" spans="1:5">
      <c r="A2079" s="39"/>
      <c r="B2079" s="39"/>
      <c r="C2079" s="1"/>
      <c r="D2079" s="14"/>
      <c r="E2079" s="40"/>
    </row>
    <row r="2080" spans="1:5">
      <c r="A2080" s="39"/>
      <c r="B2080" s="39"/>
      <c r="C2080" s="1"/>
      <c r="D2080" s="14"/>
      <c r="E2080" s="40"/>
    </row>
    <row r="2081" spans="1:5">
      <c r="A2081" s="39"/>
      <c r="B2081" s="39"/>
      <c r="C2081" s="1"/>
      <c r="D2081" s="14"/>
      <c r="E2081" s="40"/>
    </row>
    <row r="2082" spans="1:5">
      <c r="A2082" s="39"/>
      <c r="B2082" s="39"/>
      <c r="C2082" s="1"/>
      <c r="D2082" s="14"/>
      <c r="E2082" s="40"/>
    </row>
    <row r="2083" spans="1:5">
      <c r="A2083" s="39"/>
      <c r="B2083" s="39"/>
      <c r="C2083" s="1"/>
      <c r="D2083" s="14"/>
      <c r="E2083" s="40"/>
    </row>
    <row r="2084" spans="1:5">
      <c r="A2084" s="39"/>
      <c r="B2084" s="39"/>
      <c r="C2084" s="1"/>
      <c r="D2084" s="14"/>
      <c r="E2084" s="40"/>
    </row>
    <row r="2085" spans="1:5">
      <c r="A2085" s="39"/>
      <c r="B2085" s="39"/>
      <c r="C2085" s="1"/>
      <c r="D2085" s="14"/>
      <c r="E2085" s="40"/>
    </row>
    <row r="2086" spans="1:5">
      <c r="A2086" s="39"/>
      <c r="B2086" s="39"/>
      <c r="C2086" s="1"/>
      <c r="D2086" s="14"/>
      <c r="E2086" s="40"/>
    </row>
    <row r="2087" spans="1:5">
      <c r="A2087" s="39"/>
      <c r="B2087" s="39"/>
      <c r="C2087" s="1"/>
      <c r="D2087" s="14"/>
      <c r="E2087" s="40"/>
    </row>
    <row r="2088" spans="1:5">
      <c r="A2088" s="39"/>
      <c r="B2088" s="39"/>
      <c r="C2088" s="1"/>
      <c r="D2088" s="14"/>
      <c r="E2088" s="40"/>
    </row>
    <row r="2089" spans="1:5">
      <c r="A2089" s="39"/>
      <c r="B2089" s="39"/>
      <c r="C2089" s="1"/>
      <c r="D2089" s="14"/>
      <c r="E2089" s="40"/>
    </row>
    <row r="2090" spans="1:5">
      <c r="A2090" s="39"/>
      <c r="B2090" s="39"/>
      <c r="C2090" s="1"/>
      <c r="D2090" s="14"/>
      <c r="E2090" s="40"/>
    </row>
    <row r="2091" spans="1:5">
      <c r="A2091" s="39"/>
      <c r="B2091" s="39"/>
      <c r="C2091" s="1"/>
      <c r="D2091" s="14"/>
      <c r="E2091" s="40"/>
    </row>
    <row r="2092" spans="1:5">
      <c r="A2092" s="39"/>
      <c r="B2092" s="39"/>
      <c r="C2092" s="1"/>
      <c r="D2092" s="14"/>
      <c r="E2092" s="40"/>
    </row>
    <row r="2093" spans="1:5">
      <c r="A2093" s="39"/>
      <c r="B2093" s="39"/>
      <c r="C2093" s="1"/>
      <c r="D2093" s="14"/>
      <c r="E2093" s="40"/>
    </row>
    <row r="2094" spans="1:5">
      <c r="A2094" s="39"/>
      <c r="B2094" s="39"/>
      <c r="C2094" s="1"/>
      <c r="D2094" s="14"/>
      <c r="E2094" s="40"/>
    </row>
    <row r="2095" spans="1:5">
      <c r="A2095" s="39"/>
      <c r="B2095" s="39"/>
      <c r="C2095" s="1"/>
      <c r="D2095" s="14"/>
      <c r="E2095" s="40"/>
    </row>
    <row r="2096" spans="1:5">
      <c r="A2096" s="39"/>
      <c r="B2096" s="39"/>
      <c r="C2096" s="1"/>
      <c r="D2096" s="14"/>
      <c r="E2096" s="40"/>
    </row>
    <row r="2097" spans="1:5">
      <c r="A2097" s="39"/>
      <c r="B2097" s="39"/>
      <c r="C2097" s="1"/>
      <c r="D2097" s="14"/>
      <c r="E2097" s="40"/>
    </row>
    <row r="2098" spans="1:5">
      <c r="A2098" s="39"/>
      <c r="B2098" s="39"/>
      <c r="C2098" s="1"/>
      <c r="D2098" s="14"/>
      <c r="E2098" s="40"/>
    </row>
    <row r="2099" spans="1:5">
      <c r="A2099" s="39"/>
      <c r="B2099" s="39"/>
      <c r="C2099" s="1"/>
      <c r="D2099" s="14"/>
      <c r="E2099" s="40"/>
    </row>
    <row r="2100" spans="1:5">
      <c r="A2100" s="39"/>
      <c r="B2100" s="39"/>
      <c r="C2100" s="1"/>
      <c r="D2100" s="14"/>
      <c r="E2100" s="40"/>
    </row>
    <row r="2101" spans="1:5">
      <c r="A2101" s="39"/>
      <c r="B2101" s="39"/>
      <c r="C2101" s="1"/>
      <c r="D2101" s="14"/>
      <c r="E2101" s="40"/>
    </row>
    <row r="2102" spans="1:5">
      <c r="A2102" s="39"/>
      <c r="B2102" s="39"/>
      <c r="C2102" s="1"/>
      <c r="D2102" s="14"/>
      <c r="E2102" s="40"/>
    </row>
    <row r="2103" spans="1:5">
      <c r="A2103" s="39"/>
      <c r="B2103" s="39"/>
      <c r="C2103" s="1"/>
      <c r="D2103" s="14"/>
      <c r="E2103" s="40"/>
    </row>
    <row r="2104" spans="1:5">
      <c r="A2104" s="39"/>
      <c r="B2104" s="39"/>
      <c r="C2104" s="1"/>
      <c r="D2104" s="14"/>
      <c r="E2104" s="40"/>
    </row>
    <row r="2105" spans="1:5">
      <c r="A2105" s="39"/>
      <c r="B2105" s="39"/>
      <c r="C2105" s="1"/>
      <c r="D2105" s="14"/>
      <c r="E2105" s="40"/>
    </row>
    <row r="2106" spans="1:5">
      <c r="A2106" s="39"/>
      <c r="B2106" s="39"/>
      <c r="C2106" s="1"/>
      <c r="D2106" s="14"/>
      <c r="E2106" s="40"/>
    </row>
    <row r="2107" spans="1:5">
      <c r="A2107" s="39"/>
      <c r="B2107" s="39"/>
      <c r="C2107" s="1"/>
      <c r="D2107" s="14"/>
      <c r="E2107" s="40"/>
    </row>
    <row r="2108" spans="1:5">
      <c r="A2108" s="39"/>
      <c r="B2108" s="39"/>
      <c r="C2108" s="1"/>
      <c r="D2108" s="14"/>
      <c r="E2108" s="40"/>
    </row>
    <row r="2109" spans="1:5">
      <c r="A2109" s="39"/>
      <c r="B2109" s="39"/>
      <c r="C2109" s="1"/>
      <c r="D2109" s="14"/>
      <c r="E2109" s="40"/>
    </row>
    <row r="2110" spans="1:5">
      <c r="A2110" s="39"/>
      <c r="B2110" s="39"/>
      <c r="C2110" s="1"/>
      <c r="D2110" s="14"/>
      <c r="E2110" s="40"/>
    </row>
    <row r="2111" spans="1:5">
      <c r="A2111" s="39"/>
      <c r="B2111" s="39"/>
      <c r="C2111" s="1"/>
      <c r="D2111" s="14"/>
      <c r="E2111" s="40"/>
    </row>
    <row r="2112" spans="1:5">
      <c r="A2112" s="39"/>
      <c r="B2112" s="39"/>
      <c r="C2112" s="1"/>
      <c r="D2112" s="14"/>
      <c r="E2112" s="40"/>
    </row>
    <row r="2113" spans="1:5">
      <c r="A2113" s="39"/>
      <c r="B2113" s="39"/>
      <c r="C2113" s="1"/>
      <c r="D2113" s="14"/>
      <c r="E2113" s="40"/>
    </row>
    <row r="2114" spans="1:5">
      <c r="A2114" s="39"/>
      <c r="B2114" s="39"/>
      <c r="C2114" s="1"/>
      <c r="D2114" s="14"/>
      <c r="E2114" s="40"/>
    </row>
    <row r="2115" spans="1:5">
      <c r="A2115" s="39"/>
      <c r="B2115" s="39"/>
      <c r="C2115" s="1"/>
      <c r="D2115" s="14"/>
      <c r="E2115" s="40"/>
    </row>
    <row r="2116" spans="1:5">
      <c r="A2116" s="39"/>
      <c r="B2116" s="39"/>
      <c r="C2116" s="1"/>
      <c r="D2116" s="14"/>
      <c r="E2116" s="40"/>
    </row>
    <row r="2117" spans="1:5">
      <c r="A2117" s="39"/>
      <c r="B2117" s="39"/>
      <c r="C2117" s="1"/>
      <c r="D2117" s="14"/>
      <c r="E2117" s="40"/>
    </row>
    <row r="2118" spans="1:5">
      <c r="A2118" s="39"/>
      <c r="B2118" s="39"/>
      <c r="C2118" s="1"/>
      <c r="D2118" s="14"/>
      <c r="E2118" s="40"/>
    </row>
    <row r="2119" spans="1:5">
      <c r="A2119" s="39"/>
      <c r="B2119" s="39"/>
      <c r="C2119" s="1"/>
      <c r="D2119" s="14"/>
      <c r="E2119" s="40"/>
    </row>
    <row r="2120" spans="1:5">
      <c r="A2120" s="39"/>
      <c r="B2120" s="39"/>
      <c r="C2120" s="1"/>
      <c r="D2120" s="14"/>
      <c r="E2120" s="40"/>
    </row>
    <row r="2121" spans="1:5">
      <c r="A2121" s="39"/>
      <c r="B2121" s="39"/>
      <c r="C2121" s="1"/>
      <c r="D2121" s="14"/>
      <c r="E2121" s="40"/>
    </row>
    <row r="2122" spans="1:5">
      <c r="A2122" s="39"/>
      <c r="B2122" s="39"/>
      <c r="C2122" s="1"/>
      <c r="D2122" s="14"/>
      <c r="E2122" s="40"/>
    </row>
    <row r="2123" spans="1:5">
      <c r="A2123" s="39"/>
      <c r="B2123" s="39"/>
      <c r="C2123" s="1"/>
      <c r="D2123" s="14"/>
      <c r="E2123" s="40"/>
    </row>
    <row r="2124" spans="1:5">
      <c r="A2124" s="39"/>
      <c r="B2124" s="39"/>
      <c r="C2124" s="1"/>
      <c r="D2124" s="14"/>
      <c r="E2124" s="40"/>
    </row>
    <row r="2125" spans="1:5">
      <c r="A2125" s="39"/>
      <c r="B2125" s="39"/>
      <c r="C2125" s="1"/>
      <c r="D2125" s="14"/>
      <c r="E2125" s="40"/>
    </row>
    <row r="2126" spans="1:5">
      <c r="A2126" s="39"/>
      <c r="B2126" s="39"/>
      <c r="C2126" s="1"/>
      <c r="D2126" s="14"/>
      <c r="E2126" s="40"/>
    </row>
    <row r="2127" spans="1:5">
      <c r="A2127" s="39"/>
      <c r="B2127" s="39"/>
      <c r="C2127" s="1"/>
      <c r="D2127" s="14"/>
      <c r="E2127" s="40"/>
    </row>
    <row r="2128" spans="1:5">
      <c r="A2128" s="39"/>
      <c r="B2128" s="39"/>
      <c r="C2128" s="1"/>
      <c r="D2128" s="14"/>
      <c r="E2128" s="40"/>
    </row>
    <row r="2129" spans="1:5">
      <c r="A2129" s="39"/>
      <c r="B2129" s="39"/>
      <c r="C2129" s="1"/>
      <c r="D2129" s="14"/>
      <c r="E2129" s="40"/>
    </row>
    <row r="2130" spans="1:5">
      <c r="A2130" s="39"/>
      <c r="B2130" s="39"/>
      <c r="C2130" s="1"/>
      <c r="D2130" s="14"/>
      <c r="E2130" s="40"/>
    </row>
    <row r="2131" spans="1:5">
      <c r="A2131" s="39"/>
      <c r="B2131" s="39"/>
      <c r="C2131" s="1"/>
      <c r="D2131" s="14"/>
      <c r="E2131" s="40"/>
    </row>
    <row r="2132" spans="1:5">
      <c r="A2132" s="39"/>
      <c r="B2132" s="39"/>
      <c r="C2132" s="1"/>
      <c r="D2132" s="14"/>
      <c r="E2132" s="40"/>
    </row>
    <row r="2133" spans="1:5">
      <c r="A2133" s="39"/>
      <c r="B2133" s="39"/>
      <c r="C2133" s="1"/>
      <c r="D2133" s="14"/>
      <c r="E2133" s="40"/>
    </row>
    <row r="2134" spans="1:5">
      <c r="A2134" s="39"/>
      <c r="B2134" s="39"/>
      <c r="C2134" s="1"/>
      <c r="D2134" s="14"/>
      <c r="E2134" s="40"/>
    </row>
    <row r="2135" spans="1:5">
      <c r="A2135" s="39"/>
      <c r="B2135" s="39"/>
      <c r="C2135" s="1"/>
      <c r="D2135" s="14"/>
      <c r="E2135" s="40"/>
    </row>
    <row r="2136" spans="1:5">
      <c r="A2136" s="39"/>
      <c r="B2136" s="39"/>
      <c r="C2136" s="1"/>
      <c r="D2136" s="14"/>
      <c r="E2136" s="40"/>
    </row>
    <row r="2137" spans="1:5">
      <c r="A2137" s="39"/>
      <c r="B2137" s="39"/>
      <c r="C2137" s="1"/>
      <c r="D2137" s="14"/>
      <c r="E2137" s="40"/>
    </row>
    <row r="2138" spans="1:5">
      <c r="A2138" s="39"/>
      <c r="B2138" s="39"/>
      <c r="C2138" s="1"/>
      <c r="D2138" s="14"/>
      <c r="E2138" s="40"/>
    </row>
    <row r="2139" spans="1:5">
      <c r="A2139" s="39"/>
      <c r="B2139" s="39"/>
      <c r="C2139" s="1"/>
      <c r="D2139" s="14"/>
      <c r="E2139" s="40"/>
    </row>
    <row r="2140" spans="1:5">
      <c r="A2140" s="39"/>
      <c r="B2140" s="39"/>
      <c r="C2140" s="1"/>
      <c r="D2140" s="14"/>
      <c r="E2140" s="40"/>
    </row>
    <row r="2141" spans="1:5">
      <c r="A2141" s="39"/>
      <c r="B2141" s="39"/>
      <c r="C2141" s="1"/>
      <c r="D2141" s="14"/>
      <c r="E2141" s="40"/>
    </row>
    <row r="2142" spans="1:5">
      <c r="A2142" s="39"/>
      <c r="B2142" s="39"/>
      <c r="C2142" s="1"/>
      <c r="D2142" s="14"/>
      <c r="E2142" s="40"/>
    </row>
    <row r="2143" spans="1:5">
      <c r="A2143" s="39"/>
      <c r="B2143" s="39"/>
      <c r="C2143" s="1"/>
      <c r="D2143" s="14"/>
      <c r="E2143" s="40"/>
    </row>
    <row r="2144" spans="1:5">
      <c r="A2144" s="39"/>
      <c r="B2144" s="39"/>
      <c r="C2144" s="1"/>
      <c r="D2144" s="14"/>
      <c r="E2144" s="40"/>
    </row>
    <row r="2145" spans="1:5">
      <c r="A2145" s="39"/>
      <c r="B2145" s="39"/>
      <c r="C2145" s="1"/>
      <c r="D2145" s="14"/>
      <c r="E2145" s="40"/>
    </row>
    <row r="2146" spans="1:5">
      <c r="A2146" s="39"/>
      <c r="B2146" s="39"/>
      <c r="C2146" s="1"/>
      <c r="D2146" s="14"/>
      <c r="E2146" s="40"/>
    </row>
    <row r="2147" spans="1:5">
      <c r="A2147" s="39"/>
      <c r="B2147" s="39"/>
      <c r="C2147" s="1"/>
      <c r="D2147" s="14"/>
      <c r="E2147" s="40"/>
    </row>
    <row r="2148" spans="1:5">
      <c r="A2148" s="39"/>
      <c r="B2148" s="39"/>
      <c r="C2148" s="1"/>
      <c r="D2148" s="14"/>
      <c r="E2148" s="40"/>
    </row>
    <row r="2149" spans="1:5">
      <c r="A2149" s="39"/>
      <c r="B2149" s="39"/>
      <c r="C2149" s="1"/>
      <c r="D2149" s="14"/>
      <c r="E2149" s="40"/>
    </row>
    <row r="2150" spans="1:5">
      <c r="A2150" s="39"/>
      <c r="B2150" s="39"/>
      <c r="C2150" s="1"/>
      <c r="D2150" s="14"/>
      <c r="E2150" s="40"/>
    </row>
    <row r="2151" spans="1:5">
      <c r="A2151" s="39"/>
      <c r="B2151" s="39"/>
      <c r="C2151" s="1"/>
      <c r="D2151" s="14"/>
      <c r="E2151" s="40"/>
    </row>
    <row r="2152" spans="1:5">
      <c r="A2152" s="39"/>
      <c r="B2152" s="39"/>
      <c r="C2152" s="1"/>
      <c r="D2152" s="14"/>
      <c r="E2152" s="40"/>
    </row>
    <row r="2153" spans="1:5">
      <c r="A2153" s="39"/>
      <c r="B2153" s="39"/>
      <c r="C2153" s="1"/>
      <c r="D2153" s="14"/>
      <c r="E2153" s="40"/>
    </row>
    <row r="2154" spans="1:5">
      <c r="A2154" s="39"/>
      <c r="B2154" s="39"/>
      <c r="C2154" s="1"/>
      <c r="D2154" s="14"/>
      <c r="E2154" s="40"/>
    </row>
    <row r="2155" spans="1:5">
      <c r="A2155" s="39"/>
      <c r="B2155" s="39"/>
      <c r="C2155" s="1"/>
      <c r="D2155" s="14"/>
      <c r="E2155" s="40"/>
    </row>
    <row r="2156" spans="1:5">
      <c r="A2156" s="39"/>
      <c r="B2156" s="39"/>
      <c r="C2156" s="1"/>
      <c r="D2156" s="14"/>
      <c r="E2156" s="40"/>
    </row>
    <row r="2157" spans="1:5">
      <c r="A2157" s="39"/>
      <c r="B2157" s="39"/>
      <c r="C2157" s="1"/>
      <c r="D2157" s="14"/>
      <c r="E2157" s="40"/>
    </row>
    <row r="2158" spans="1:5">
      <c r="A2158" s="39"/>
      <c r="B2158" s="39"/>
      <c r="C2158" s="1"/>
      <c r="D2158" s="14"/>
      <c r="E2158" s="40"/>
    </row>
    <row r="2159" spans="1:5">
      <c r="A2159" s="39"/>
      <c r="B2159" s="39"/>
      <c r="C2159" s="1"/>
      <c r="D2159" s="14"/>
      <c r="E2159" s="40"/>
    </row>
    <row r="2160" spans="1:5">
      <c r="A2160" s="39"/>
      <c r="B2160" s="39"/>
      <c r="C2160" s="1"/>
      <c r="D2160" s="14"/>
      <c r="E2160" s="40"/>
    </row>
    <row r="2161" spans="1:5">
      <c r="A2161" s="39"/>
      <c r="B2161" s="39"/>
      <c r="C2161" s="1"/>
      <c r="D2161" s="14"/>
      <c r="E2161" s="40"/>
    </row>
    <row r="2162" spans="1:5">
      <c r="A2162" s="39"/>
      <c r="B2162" s="39"/>
      <c r="C2162" s="1"/>
      <c r="D2162" s="14"/>
      <c r="E2162" s="40"/>
    </row>
    <row r="2163" spans="1:5">
      <c r="A2163" s="39"/>
      <c r="B2163" s="39"/>
      <c r="C2163" s="1"/>
      <c r="D2163" s="14"/>
      <c r="E2163" s="40"/>
    </row>
    <row r="2164" spans="1:5">
      <c r="A2164" s="39"/>
      <c r="B2164" s="39"/>
      <c r="C2164" s="1"/>
      <c r="D2164" s="14"/>
      <c r="E2164" s="40"/>
    </row>
    <row r="2165" spans="1:5">
      <c r="A2165" s="39"/>
      <c r="B2165" s="39"/>
      <c r="C2165" s="1"/>
      <c r="D2165" s="14"/>
      <c r="E2165" s="40"/>
    </row>
    <row r="2166" spans="1:5">
      <c r="A2166" s="39"/>
      <c r="B2166" s="39"/>
      <c r="C2166" s="1"/>
      <c r="D2166" s="14"/>
      <c r="E2166" s="40"/>
    </row>
    <row r="2167" spans="1:5">
      <c r="A2167" s="39"/>
      <c r="B2167" s="39"/>
      <c r="C2167" s="1"/>
      <c r="D2167" s="14"/>
      <c r="E2167" s="40"/>
    </row>
    <row r="2168" spans="1:5">
      <c r="A2168" s="39"/>
      <c r="B2168" s="39"/>
      <c r="C2168" s="1"/>
      <c r="D2168" s="14"/>
      <c r="E2168" s="40"/>
    </row>
    <row r="2169" spans="1:5">
      <c r="A2169" s="39"/>
      <c r="B2169" s="39"/>
      <c r="C2169" s="1"/>
      <c r="D2169" s="14"/>
      <c r="E2169" s="40"/>
    </row>
    <row r="2170" spans="1:5">
      <c r="A2170" s="39"/>
      <c r="B2170" s="39"/>
      <c r="C2170" s="1"/>
      <c r="D2170" s="14"/>
      <c r="E2170" s="40"/>
    </row>
    <row r="2171" spans="1:5">
      <c r="A2171" s="39"/>
      <c r="B2171" s="39"/>
      <c r="C2171" s="1"/>
      <c r="D2171" s="14"/>
      <c r="E2171" s="40"/>
    </row>
    <row r="2172" spans="1:5">
      <c r="A2172" s="39"/>
      <c r="B2172" s="39"/>
      <c r="C2172" s="1"/>
      <c r="D2172" s="14"/>
      <c r="E2172" s="40"/>
    </row>
    <row r="2173" spans="1:5">
      <c r="A2173" s="39"/>
      <c r="B2173" s="39"/>
      <c r="C2173" s="1"/>
      <c r="D2173" s="14"/>
      <c r="E2173" s="40"/>
    </row>
    <row r="2174" spans="1:5">
      <c r="A2174" s="39"/>
      <c r="B2174" s="39"/>
      <c r="C2174" s="1"/>
      <c r="D2174" s="14"/>
      <c r="E2174" s="40"/>
    </row>
    <row r="2175" spans="1:5">
      <c r="A2175" s="39"/>
      <c r="B2175" s="39"/>
      <c r="C2175" s="1"/>
      <c r="D2175" s="14"/>
      <c r="E2175" s="40"/>
    </row>
    <row r="2176" spans="1:5">
      <c r="A2176" s="39"/>
      <c r="B2176" s="39"/>
      <c r="C2176" s="1"/>
      <c r="D2176" s="14"/>
      <c r="E2176" s="40"/>
    </row>
    <row r="2177" spans="1:5">
      <c r="A2177" s="39"/>
      <c r="B2177" s="39"/>
      <c r="C2177" s="1"/>
      <c r="D2177" s="14"/>
      <c r="E2177" s="40"/>
    </row>
    <row r="2178" spans="1:5">
      <c r="A2178" s="39"/>
      <c r="B2178" s="39"/>
      <c r="C2178" s="1"/>
      <c r="D2178" s="14"/>
      <c r="E2178" s="40"/>
    </row>
    <row r="2179" spans="1:5">
      <c r="A2179" s="39"/>
      <c r="B2179" s="39"/>
      <c r="C2179" s="1"/>
      <c r="D2179" s="14"/>
      <c r="E2179" s="40"/>
    </row>
    <row r="2180" spans="1:5">
      <c r="A2180" s="39"/>
      <c r="B2180" s="39"/>
      <c r="C2180" s="1"/>
      <c r="D2180" s="14"/>
      <c r="E2180" s="40"/>
    </row>
    <row r="2181" spans="1:5">
      <c r="A2181" s="39"/>
      <c r="B2181" s="39"/>
      <c r="C2181" s="1"/>
      <c r="D2181" s="14"/>
      <c r="E2181" s="40"/>
    </row>
    <row r="2182" spans="1:5">
      <c r="A2182" s="39"/>
      <c r="B2182" s="39"/>
      <c r="C2182" s="1"/>
      <c r="D2182" s="14"/>
      <c r="E2182" s="40"/>
    </row>
    <row r="2183" spans="1:5">
      <c r="A2183" s="39"/>
      <c r="B2183" s="39"/>
      <c r="C2183" s="1"/>
      <c r="D2183" s="14"/>
      <c r="E2183" s="40"/>
    </row>
    <row r="2184" spans="1:5">
      <c r="A2184" s="39"/>
      <c r="B2184" s="39"/>
      <c r="C2184" s="1"/>
      <c r="D2184" s="14"/>
      <c r="E2184" s="40"/>
    </row>
    <row r="2185" spans="1:5">
      <c r="A2185" s="39"/>
      <c r="B2185" s="39"/>
      <c r="C2185" s="1"/>
      <c r="D2185" s="14"/>
      <c r="E2185" s="40"/>
    </row>
    <row r="2186" spans="1:5">
      <c r="A2186" s="39"/>
      <c r="B2186" s="39"/>
      <c r="C2186" s="1"/>
      <c r="D2186" s="14"/>
      <c r="E2186" s="40"/>
    </row>
    <row r="2187" spans="1:5">
      <c r="A2187" s="39"/>
      <c r="B2187" s="39"/>
      <c r="C2187" s="1"/>
      <c r="D2187" s="14"/>
      <c r="E2187" s="40"/>
    </row>
    <row r="2188" spans="1:5">
      <c r="A2188" s="39"/>
      <c r="B2188" s="39"/>
      <c r="C2188" s="1"/>
      <c r="D2188" s="14"/>
      <c r="E2188" s="40"/>
    </row>
    <row r="2189" spans="1:5">
      <c r="A2189" s="39"/>
      <c r="B2189" s="39"/>
      <c r="C2189" s="1"/>
      <c r="D2189" s="14"/>
      <c r="E2189" s="40"/>
    </row>
    <row r="2190" spans="1:5">
      <c r="A2190" s="39"/>
      <c r="B2190" s="39"/>
      <c r="C2190" s="1"/>
      <c r="D2190" s="14"/>
      <c r="E2190" s="40"/>
    </row>
    <row r="2191" spans="1:5">
      <c r="A2191" s="39"/>
      <c r="B2191" s="39"/>
      <c r="C2191" s="1"/>
      <c r="D2191" s="14"/>
      <c r="E2191" s="40"/>
    </row>
    <row r="2192" spans="1:5">
      <c r="A2192" s="39"/>
      <c r="B2192" s="39"/>
      <c r="C2192" s="1"/>
      <c r="D2192" s="14"/>
      <c r="E2192" s="40"/>
    </row>
    <row r="2193" spans="1:5">
      <c r="A2193" s="39"/>
      <c r="B2193" s="39"/>
      <c r="C2193" s="1"/>
      <c r="D2193" s="14"/>
      <c r="E2193" s="40"/>
    </row>
    <row r="2194" spans="1:5">
      <c r="A2194" s="39"/>
      <c r="B2194" s="39"/>
      <c r="C2194" s="1"/>
      <c r="D2194" s="14"/>
      <c r="E2194" s="40"/>
    </row>
    <row r="2195" spans="1:5">
      <c r="A2195" s="39"/>
      <c r="B2195" s="39"/>
      <c r="C2195" s="1"/>
      <c r="D2195" s="14"/>
      <c r="E2195" s="40"/>
    </row>
    <row r="2196" spans="1:5">
      <c r="A2196" s="39"/>
      <c r="B2196" s="39"/>
      <c r="C2196" s="1"/>
      <c r="D2196" s="14"/>
      <c r="E2196" s="40"/>
    </row>
    <row r="2197" spans="1:5">
      <c r="A2197" s="39"/>
      <c r="B2197" s="39"/>
      <c r="C2197" s="1"/>
      <c r="D2197" s="14"/>
      <c r="E2197" s="40"/>
    </row>
    <row r="2198" spans="1:5">
      <c r="A2198" s="39"/>
      <c r="B2198" s="39"/>
      <c r="C2198" s="1"/>
      <c r="D2198" s="14"/>
      <c r="E2198" s="40"/>
    </row>
    <row r="2199" spans="1:5">
      <c r="A2199" s="39"/>
      <c r="B2199" s="39"/>
      <c r="C2199" s="1"/>
      <c r="D2199" s="14"/>
      <c r="E2199" s="40"/>
    </row>
    <row r="2200" spans="1:5">
      <c r="A2200" s="39"/>
      <c r="B2200" s="39"/>
      <c r="C2200" s="1"/>
      <c r="D2200" s="14"/>
      <c r="E2200" s="40"/>
    </row>
    <row r="2201" spans="1:5">
      <c r="A2201" s="39"/>
      <c r="B2201" s="39"/>
      <c r="C2201" s="1"/>
      <c r="D2201" s="14"/>
      <c r="E2201" s="40"/>
    </row>
    <row r="2202" spans="1:5">
      <c r="A2202" s="39"/>
      <c r="B2202" s="39"/>
      <c r="C2202" s="1"/>
      <c r="D2202" s="14"/>
      <c r="E2202" s="40"/>
    </row>
    <row r="2203" spans="1:5">
      <c r="A2203" s="39"/>
      <c r="B2203" s="39"/>
      <c r="C2203" s="1"/>
      <c r="D2203" s="14"/>
      <c r="E2203" s="40"/>
    </row>
    <row r="2204" spans="1:5">
      <c r="A2204" s="39"/>
      <c r="B2204" s="39"/>
      <c r="C2204" s="1"/>
      <c r="D2204" s="14"/>
      <c r="E2204" s="40"/>
    </row>
    <row r="2205" spans="1:5">
      <c r="A2205" s="39"/>
      <c r="B2205" s="39"/>
      <c r="C2205" s="1"/>
      <c r="D2205" s="14"/>
      <c r="E2205" s="40"/>
    </row>
    <row r="2206" spans="1:5">
      <c r="A2206" s="39"/>
      <c r="B2206" s="39"/>
      <c r="C2206" s="1"/>
      <c r="D2206" s="14"/>
      <c r="E2206" s="40"/>
    </row>
    <row r="2207" spans="1:5">
      <c r="A2207" s="39"/>
      <c r="B2207" s="39"/>
      <c r="C2207" s="1"/>
      <c r="D2207" s="14"/>
      <c r="E2207" s="40"/>
    </row>
    <row r="2208" spans="1:5">
      <c r="A2208" s="39"/>
      <c r="B2208" s="39"/>
      <c r="C2208" s="1"/>
      <c r="D2208" s="14"/>
      <c r="E2208" s="40"/>
    </row>
    <row r="2209" spans="1:5">
      <c r="A2209" s="39"/>
      <c r="B2209" s="39"/>
      <c r="C2209" s="1"/>
      <c r="D2209" s="14"/>
      <c r="E2209" s="40"/>
    </row>
    <row r="2210" spans="1:5">
      <c r="A2210" s="39"/>
      <c r="B2210" s="39"/>
      <c r="C2210" s="1"/>
      <c r="D2210" s="14"/>
      <c r="E2210" s="40"/>
    </row>
    <row r="2211" spans="1:5">
      <c r="A2211" s="39"/>
      <c r="B2211" s="39"/>
      <c r="C2211" s="1"/>
      <c r="D2211" s="14"/>
      <c r="E2211" s="40"/>
    </row>
    <row r="2212" spans="1:5">
      <c r="A2212" s="39"/>
      <c r="B2212" s="39"/>
      <c r="C2212" s="1"/>
      <c r="D2212" s="14"/>
      <c r="E2212" s="40"/>
    </row>
    <row r="2213" spans="1:5">
      <c r="A2213" s="39"/>
      <c r="B2213" s="39"/>
      <c r="C2213" s="1"/>
      <c r="D2213" s="14"/>
      <c r="E2213" s="40"/>
    </row>
    <row r="2214" spans="1:5">
      <c r="A2214" s="39"/>
      <c r="B2214" s="39"/>
      <c r="C2214" s="1"/>
      <c r="D2214" s="14"/>
      <c r="E2214" s="40"/>
    </row>
    <row r="2215" spans="1:5">
      <c r="A2215" s="39"/>
      <c r="B2215" s="39"/>
      <c r="C2215" s="1"/>
      <c r="D2215" s="14"/>
      <c r="E2215" s="40"/>
    </row>
    <row r="2216" spans="1:5">
      <c r="A2216" s="39"/>
      <c r="B2216" s="39"/>
      <c r="C2216" s="1"/>
      <c r="D2216" s="14"/>
      <c r="E2216" s="40"/>
    </row>
    <row r="2217" spans="1:5">
      <c r="A2217" s="39"/>
      <c r="B2217" s="39"/>
      <c r="C2217" s="1"/>
      <c r="D2217" s="14"/>
      <c r="E2217" s="40"/>
    </row>
    <row r="2218" spans="1:5">
      <c r="A2218" s="39"/>
      <c r="B2218" s="39"/>
      <c r="C2218" s="1"/>
      <c r="D2218" s="14"/>
      <c r="E2218" s="40"/>
    </row>
    <row r="2219" spans="1:5">
      <c r="A2219" s="39"/>
      <c r="B2219" s="39"/>
      <c r="C2219" s="1"/>
      <c r="D2219" s="14"/>
      <c r="E2219" s="40"/>
    </row>
    <row r="2220" spans="1:5">
      <c r="A2220" s="39"/>
      <c r="B2220" s="39"/>
      <c r="C2220" s="1"/>
      <c r="D2220" s="14"/>
      <c r="E2220" s="40"/>
    </row>
    <row r="2221" spans="1:5">
      <c r="A2221" s="39"/>
      <c r="B2221" s="39"/>
      <c r="C2221" s="1"/>
      <c r="D2221" s="14"/>
      <c r="E2221" s="40"/>
    </row>
    <row r="2222" spans="1:5">
      <c r="A2222" s="39"/>
      <c r="B2222" s="39"/>
      <c r="C2222" s="1"/>
      <c r="D2222" s="14"/>
      <c r="E2222" s="40"/>
    </row>
    <row r="2223" spans="1:5">
      <c r="A2223" s="39"/>
      <c r="B2223" s="39"/>
      <c r="C2223" s="1"/>
      <c r="D2223" s="14"/>
      <c r="E2223" s="40"/>
    </row>
    <row r="2224" spans="1:5">
      <c r="A2224" s="39"/>
      <c r="B2224" s="39"/>
      <c r="C2224" s="1"/>
      <c r="D2224" s="14"/>
      <c r="E2224" s="40"/>
    </row>
    <row r="2225" spans="1:5">
      <c r="A2225" s="39"/>
      <c r="B2225" s="39"/>
      <c r="C2225" s="1"/>
      <c r="D2225" s="14"/>
      <c r="E2225" s="40"/>
    </row>
    <row r="2226" spans="1:5">
      <c r="A2226" s="39"/>
      <c r="B2226" s="39"/>
      <c r="C2226" s="1"/>
      <c r="D2226" s="14"/>
      <c r="E2226" s="40"/>
    </row>
    <row r="2227" spans="1:5">
      <c r="A2227" s="39"/>
      <c r="B2227" s="39"/>
      <c r="C2227" s="1"/>
      <c r="D2227" s="14"/>
      <c r="E2227" s="40"/>
    </row>
    <row r="2228" spans="1:5">
      <c r="A2228" s="39"/>
      <c r="B2228" s="39"/>
      <c r="C2228" s="1"/>
      <c r="D2228" s="14"/>
      <c r="E2228" s="40"/>
    </row>
    <row r="2229" spans="1:5">
      <c r="A2229" s="39"/>
      <c r="B2229" s="39"/>
      <c r="C2229" s="1"/>
      <c r="D2229" s="14"/>
      <c r="E2229" s="40"/>
    </row>
    <row r="2230" spans="1:5">
      <c r="A2230" s="39"/>
      <c r="B2230" s="39"/>
      <c r="C2230" s="1"/>
      <c r="D2230" s="14"/>
      <c r="E2230" s="40"/>
    </row>
    <row r="2231" spans="1:5">
      <c r="A2231" s="39"/>
      <c r="B2231" s="39"/>
      <c r="C2231" s="1"/>
      <c r="D2231" s="14"/>
      <c r="E2231" s="40"/>
    </row>
    <row r="2232" spans="1:5">
      <c r="A2232" s="39"/>
      <c r="B2232" s="39"/>
      <c r="C2232" s="1"/>
      <c r="D2232" s="14"/>
      <c r="E2232" s="40"/>
    </row>
    <row r="2233" spans="1:5">
      <c r="A2233" s="39"/>
      <c r="B2233" s="39"/>
      <c r="C2233" s="1"/>
      <c r="D2233" s="14"/>
      <c r="E2233" s="40"/>
    </row>
    <row r="2234" spans="1:5">
      <c r="A2234" s="39"/>
      <c r="B2234" s="39"/>
      <c r="C2234" s="1"/>
      <c r="D2234" s="14"/>
      <c r="E2234" s="40"/>
    </row>
    <row r="2235" spans="1:5">
      <c r="A2235" s="39"/>
      <c r="B2235" s="39"/>
      <c r="C2235" s="1"/>
      <c r="D2235" s="14"/>
      <c r="E2235" s="40"/>
    </row>
    <row r="2236" spans="1:5">
      <c r="A2236" s="39"/>
      <c r="B2236" s="39"/>
      <c r="C2236" s="1"/>
      <c r="D2236" s="14"/>
      <c r="E2236" s="40"/>
    </row>
    <row r="2237" spans="1:5">
      <c r="A2237" s="39"/>
      <c r="B2237" s="39"/>
      <c r="C2237" s="1"/>
      <c r="D2237" s="14"/>
      <c r="E2237" s="40"/>
    </row>
    <row r="2238" spans="1:5">
      <c r="A2238" s="39"/>
      <c r="B2238" s="39"/>
      <c r="C2238" s="1"/>
      <c r="D2238" s="14"/>
      <c r="E2238" s="40"/>
    </row>
    <row r="2239" spans="1:5">
      <c r="A2239" s="39"/>
      <c r="B2239" s="39"/>
      <c r="C2239" s="1"/>
      <c r="D2239" s="14"/>
      <c r="E2239" s="40"/>
    </row>
    <row r="2240" spans="1:5">
      <c r="A2240" s="39"/>
      <c r="B2240" s="39"/>
      <c r="C2240" s="1"/>
      <c r="D2240" s="14"/>
      <c r="E2240" s="40"/>
    </row>
    <row r="2241" spans="1:5">
      <c r="A2241" s="39"/>
      <c r="B2241" s="39"/>
      <c r="C2241" s="1"/>
      <c r="D2241" s="14"/>
      <c r="E2241" s="40"/>
    </row>
    <row r="2242" spans="1:5">
      <c r="A2242" s="39"/>
      <c r="B2242" s="39"/>
      <c r="C2242" s="1"/>
      <c r="D2242" s="14"/>
      <c r="E2242" s="40"/>
    </row>
    <row r="2243" spans="1:5">
      <c r="A2243" s="39"/>
      <c r="B2243" s="39"/>
      <c r="C2243" s="1"/>
      <c r="D2243" s="14"/>
      <c r="E2243" s="40"/>
    </row>
    <row r="2244" spans="1:5">
      <c r="A2244" s="39"/>
      <c r="B2244" s="39"/>
      <c r="C2244" s="1"/>
      <c r="D2244" s="14"/>
      <c r="E2244" s="40"/>
    </row>
    <row r="2245" spans="1:5">
      <c r="A2245" s="39"/>
      <c r="B2245" s="39"/>
      <c r="C2245" s="1"/>
      <c r="D2245" s="14"/>
      <c r="E2245" s="40"/>
    </row>
    <row r="2246" spans="1:5">
      <c r="A2246" s="39"/>
      <c r="B2246" s="39"/>
      <c r="C2246" s="1"/>
      <c r="D2246" s="14"/>
      <c r="E2246" s="40"/>
    </row>
    <row r="2247" spans="1:5">
      <c r="A2247" s="39"/>
      <c r="B2247" s="39"/>
      <c r="C2247" s="1"/>
      <c r="D2247" s="14"/>
      <c r="E2247" s="40"/>
    </row>
    <row r="2248" spans="1:5">
      <c r="A2248" s="39"/>
      <c r="B2248" s="39"/>
      <c r="C2248" s="1"/>
      <c r="D2248" s="14"/>
      <c r="E2248" s="40"/>
    </row>
    <row r="2249" spans="1:5">
      <c r="A2249" s="39"/>
      <c r="B2249" s="39"/>
      <c r="C2249" s="1"/>
      <c r="D2249" s="14"/>
      <c r="E2249" s="40"/>
    </row>
    <row r="2250" spans="1:5">
      <c r="A2250" s="39"/>
      <c r="B2250" s="39"/>
      <c r="C2250" s="1"/>
      <c r="D2250" s="14"/>
      <c r="E2250" s="40"/>
    </row>
    <row r="2251" spans="1:5">
      <c r="A2251" s="39"/>
      <c r="B2251" s="39"/>
      <c r="C2251" s="1"/>
      <c r="D2251" s="14"/>
      <c r="E2251" s="40"/>
    </row>
    <row r="2252" spans="1:5">
      <c r="A2252" s="39"/>
      <c r="B2252" s="39"/>
      <c r="C2252" s="1"/>
      <c r="D2252" s="14"/>
      <c r="E2252" s="40"/>
    </row>
    <row r="2253" spans="1:5">
      <c r="A2253" s="39"/>
      <c r="B2253" s="39"/>
      <c r="C2253" s="1"/>
      <c r="D2253" s="14"/>
      <c r="E2253" s="40"/>
    </row>
    <row r="2254" spans="1:5">
      <c r="A2254" s="39"/>
      <c r="B2254" s="39"/>
      <c r="C2254" s="1"/>
      <c r="D2254" s="14"/>
      <c r="E2254" s="40"/>
    </row>
    <row r="2255" spans="1:5">
      <c r="A2255" s="39"/>
      <c r="B2255" s="39"/>
      <c r="C2255" s="1"/>
      <c r="D2255" s="14"/>
      <c r="E2255" s="40"/>
    </row>
    <row r="2256" spans="1:5">
      <c r="A2256" s="39"/>
      <c r="B2256" s="39"/>
      <c r="C2256" s="1"/>
      <c r="D2256" s="14"/>
      <c r="E2256" s="40"/>
    </row>
    <row r="2257" spans="1:5">
      <c r="A2257" s="39"/>
      <c r="B2257" s="39"/>
      <c r="C2257" s="1"/>
      <c r="D2257" s="14"/>
      <c r="E2257" s="40"/>
    </row>
    <row r="2258" spans="1:5">
      <c r="A2258" s="39"/>
      <c r="B2258" s="39"/>
      <c r="C2258" s="1"/>
      <c r="D2258" s="14"/>
      <c r="E2258" s="40"/>
    </row>
    <row r="2259" spans="1:5">
      <c r="A2259" s="39"/>
      <c r="B2259" s="39"/>
      <c r="C2259" s="1"/>
      <c r="D2259" s="14"/>
      <c r="E2259" s="40"/>
    </row>
    <row r="2260" spans="1:5">
      <c r="A2260" s="39"/>
      <c r="B2260" s="39"/>
      <c r="C2260" s="1"/>
      <c r="D2260" s="14"/>
      <c r="E2260" s="40"/>
    </row>
    <row r="2261" spans="1:5">
      <c r="A2261" s="39"/>
      <c r="B2261" s="39"/>
      <c r="C2261" s="1"/>
      <c r="D2261" s="14"/>
      <c r="E2261" s="40"/>
    </row>
    <row r="2262" spans="1:5">
      <c r="A2262" s="39"/>
      <c r="B2262" s="39"/>
      <c r="C2262" s="1"/>
      <c r="D2262" s="14"/>
      <c r="E2262" s="40"/>
    </row>
    <row r="2263" spans="1:5">
      <c r="A2263" s="39"/>
      <c r="B2263" s="39"/>
      <c r="C2263" s="1"/>
      <c r="D2263" s="14"/>
      <c r="E2263" s="40"/>
    </row>
    <row r="2264" spans="1:5">
      <c r="A2264" s="39"/>
      <c r="B2264" s="39"/>
      <c r="C2264" s="1"/>
      <c r="D2264" s="14"/>
      <c r="E2264" s="40"/>
    </row>
    <row r="2265" spans="1:5">
      <c r="A2265" s="39"/>
      <c r="B2265" s="39"/>
      <c r="C2265" s="1"/>
      <c r="D2265" s="14"/>
      <c r="E2265" s="40"/>
    </row>
    <row r="2266" spans="1:5">
      <c r="A2266" s="39"/>
      <c r="B2266" s="39"/>
      <c r="C2266" s="1"/>
      <c r="D2266" s="14"/>
      <c r="E2266" s="40"/>
    </row>
    <row r="2267" spans="1:5">
      <c r="A2267" s="39"/>
      <c r="B2267" s="39"/>
      <c r="C2267" s="1"/>
      <c r="D2267" s="14"/>
      <c r="E2267" s="40"/>
    </row>
    <row r="2268" spans="1:5">
      <c r="A2268" s="39"/>
      <c r="B2268" s="39"/>
      <c r="C2268" s="1"/>
      <c r="D2268" s="14"/>
      <c r="E2268" s="40"/>
    </row>
    <row r="2269" spans="1:5">
      <c r="A2269" s="39"/>
      <c r="B2269" s="39"/>
      <c r="C2269" s="1"/>
      <c r="D2269" s="14"/>
      <c r="E2269" s="40"/>
    </row>
    <row r="2270" spans="1:5">
      <c r="A2270" s="39"/>
      <c r="B2270" s="39"/>
      <c r="C2270" s="1"/>
      <c r="D2270" s="14"/>
      <c r="E2270" s="40"/>
    </row>
    <row r="2271" spans="1:5">
      <c r="A2271" s="39"/>
      <c r="B2271" s="39"/>
      <c r="C2271" s="1"/>
      <c r="D2271" s="14"/>
      <c r="E2271" s="40"/>
    </row>
    <row r="2272" spans="1:5">
      <c r="A2272" s="39"/>
      <c r="B2272" s="39"/>
      <c r="C2272" s="1"/>
      <c r="D2272" s="14"/>
      <c r="E2272" s="40"/>
    </row>
    <row r="2273" spans="1:5">
      <c r="A2273" s="39"/>
      <c r="B2273" s="39"/>
      <c r="C2273" s="1"/>
      <c r="D2273" s="14"/>
      <c r="E2273" s="40"/>
    </row>
    <row r="2274" spans="1:5">
      <c r="A2274" s="39"/>
      <c r="B2274" s="39"/>
      <c r="C2274" s="1"/>
      <c r="D2274" s="14"/>
      <c r="E2274" s="40"/>
    </row>
    <row r="2275" spans="1:5">
      <c r="A2275" s="39"/>
      <c r="B2275" s="39"/>
      <c r="C2275" s="1"/>
      <c r="D2275" s="14"/>
      <c r="E2275" s="40"/>
    </row>
    <row r="2276" spans="1:5">
      <c r="A2276" s="39"/>
      <c r="B2276" s="39"/>
      <c r="C2276" s="1"/>
      <c r="D2276" s="14"/>
      <c r="E2276" s="40"/>
    </row>
    <row r="2277" spans="1:5">
      <c r="A2277" s="39"/>
      <c r="B2277" s="39"/>
      <c r="C2277" s="1"/>
      <c r="D2277" s="14"/>
      <c r="E2277" s="40"/>
    </row>
    <row r="2278" spans="1:5">
      <c r="A2278" s="39"/>
      <c r="B2278" s="39"/>
      <c r="C2278" s="1"/>
      <c r="D2278" s="14"/>
      <c r="E2278" s="40"/>
    </row>
    <row r="2279" spans="1:5">
      <c r="A2279" s="39"/>
      <c r="B2279" s="39"/>
      <c r="C2279" s="1"/>
      <c r="D2279" s="14"/>
      <c r="E2279" s="40"/>
    </row>
    <row r="2280" spans="1:5">
      <c r="A2280" s="39"/>
      <c r="B2280" s="39"/>
      <c r="C2280" s="1"/>
      <c r="D2280" s="14"/>
      <c r="E2280" s="40"/>
    </row>
    <row r="2281" spans="1:5">
      <c r="A2281" s="39"/>
      <c r="B2281" s="39"/>
      <c r="C2281" s="1"/>
      <c r="D2281" s="14"/>
      <c r="E2281" s="40"/>
    </row>
    <row r="2282" spans="1:5">
      <c r="A2282" s="39"/>
      <c r="B2282" s="39"/>
      <c r="C2282" s="1"/>
      <c r="D2282" s="14"/>
      <c r="E2282" s="40"/>
    </row>
    <row r="2283" spans="1:5">
      <c r="A2283" s="39"/>
      <c r="B2283" s="39"/>
      <c r="C2283" s="1"/>
      <c r="D2283" s="14"/>
      <c r="E2283" s="40"/>
    </row>
    <row r="2284" spans="1:5">
      <c r="A2284" s="39"/>
      <c r="B2284" s="39"/>
      <c r="C2284" s="1"/>
      <c r="D2284" s="14"/>
      <c r="E2284" s="40"/>
    </row>
    <row r="2285" spans="1:5">
      <c r="A2285" s="39"/>
      <c r="B2285" s="39"/>
      <c r="C2285" s="1"/>
      <c r="D2285" s="14"/>
      <c r="E2285" s="40"/>
    </row>
    <row r="2286" spans="1:5">
      <c r="A2286" s="39"/>
      <c r="B2286" s="39"/>
      <c r="C2286" s="1"/>
      <c r="D2286" s="14"/>
      <c r="E2286" s="40"/>
    </row>
    <row r="2287" spans="1:5">
      <c r="A2287" s="39"/>
      <c r="B2287" s="39"/>
      <c r="C2287" s="1"/>
      <c r="D2287" s="14"/>
      <c r="E2287" s="40"/>
    </row>
    <row r="2288" spans="1:5">
      <c r="A2288" s="39"/>
      <c r="B2288" s="39"/>
      <c r="C2288" s="1"/>
      <c r="D2288" s="14"/>
      <c r="E2288" s="40"/>
    </row>
    <row r="2289" spans="1:5">
      <c r="A2289" s="39"/>
      <c r="B2289" s="39"/>
      <c r="C2289" s="1"/>
      <c r="D2289" s="14"/>
      <c r="E2289" s="40"/>
    </row>
    <row r="2290" spans="1:5">
      <c r="A2290" s="39"/>
      <c r="B2290" s="39"/>
      <c r="C2290" s="1"/>
      <c r="D2290" s="14"/>
      <c r="E2290" s="40"/>
    </row>
    <row r="2291" spans="1:5">
      <c r="A2291" s="39"/>
      <c r="B2291" s="39"/>
      <c r="C2291" s="1"/>
      <c r="D2291" s="14"/>
      <c r="E2291" s="40"/>
    </row>
    <row r="2292" spans="1:5">
      <c r="A2292" s="39"/>
      <c r="B2292" s="39"/>
      <c r="C2292" s="1"/>
      <c r="D2292" s="14"/>
      <c r="E2292" s="40"/>
    </row>
    <row r="2293" spans="1:5">
      <c r="A2293" s="39"/>
      <c r="B2293" s="39"/>
      <c r="C2293" s="1"/>
      <c r="D2293" s="14"/>
      <c r="E2293" s="40"/>
    </row>
    <row r="2294" spans="1:5">
      <c r="A2294" s="39"/>
      <c r="B2294" s="39"/>
      <c r="C2294" s="1"/>
      <c r="D2294" s="14"/>
      <c r="E2294" s="40"/>
    </row>
    <row r="2295" spans="1:5">
      <c r="A2295" s="39"/>
      <c r="B2295" s="39"/>
      <c r="C2295" s="1"/>
      <c r="D2295" s="14"/>
      <c r="E2295" s="40"/>
    </row>
    <row r="2296" spans="1:5">
      <c r="A2296" s="39"/>
      <c r="B2296" s="39"/>
      <c r="C2296" s="1"/>
      <c r="D2296" s="14"/>
      <c r="E2296" s="40"/>
    </row>
    <row r="2297" spans="1:5">
      <c r="A2297" s="39"/>
      <c r="B2297" s="39"/>
      <c r="C2297" s="1"/>
      <c r="D2297" s="14"/>
      <c r="E2297" s="40"/>
    </row>
    <row r="2298" spans="1:5">
      <c r="A2298" s="39"/>
      <c r="B2298" s="39"/>
      <c r="C2298" s="1"/>
      <c r="D2298" s="14"/>
      <c r="E2298" s="40"/>
    </row>
    <row r="2299" spans="1:5">
      <c r="A2299" s="39"/>
      <c r="B2299" s="39"/>
      <c r="C2299" s="1"/>
      <c r="D2299" s="14"/>
      <c r="E2299" s="40"/>
    </row>
    <row r="2300" spans="1:5">
      <c r="A2300" s="39"/>
      <c r="B2300" s="39"/>
      <c r="C2300" s="1"/>
      <c r="D2300" s="14"/>
      <c r="E2300" s="40"/>
    </row>
    <row r="2301" spans="1:5">
      <c r="A2301" s="39"/>
      <c r="B2301" s="39"/>
      <c r="C2301" s="1"/>
      <c r="D2301" s="14"/>
      <c r="E2301" s="40"/>
    </row>
    <row r="2302" spans="1:5">
      <c r="A2302" s="39"/>
      <c r="B2302" s="39"/>
      <c r="C2302" s="1"/>
      <c r="D2302" s="14"/>
      <c r="E2302" s="40"/>
    </row>
    <row r="2303" spans="1:5">
      <c r="A2303" s="39"/>
      <c r="B2303" s="39"/>
      <c r="C2303" s="1"/>
      <c r="D2303" s="14"/>
      <c r="E2303" s="40"/>
    </row>
    <row r="2304" spans="1:5">
      <c r="A2304" s="39"/>
      <c r="B2304" s="39"/>
      <c r="C2304" s="1"/>
      <c r="D2304" s="14"/>
      <c r="E2304" s="40"/>
    </row>
    <row r="2305" spans="1:5">
      <c r="A2305" s="39"/>
      <c r="B2305" s="39"/>
      <c r="C2305" s="1"/>
      <c r="D2305" s="14"/>
      <c r="E2305" s="40"/>
    </row>
    <row r="2306" spans="1:5">
      <c r="A2306" s="39"/>
      <c r="B2306" s="39"/>
      <c r="C2306" s="1"/>
      <c r="D2306" s="14"/>
      <c r="E2306" s="40"/>
    </row>
    <row r="2307" spans="1:5">
      <c r="A2307" s="39"/>
      <c r="B2307" s="39"/>
      <c r="C2307" s="1"/>
      <c r="D2307" s="14"/>
      <c r="E2307" s="40"/>
    </row>
    <row r="2308" spans="1:5">
      <c r="A2308" s="39"/>
      <c r="B2308" s="39"/>
      <c r="C2308" s="1"/>
      <c r="D2308" s="14"/>
      <c r="E2308" s="40"/>
    </row>
    <row r="2309" spans="1:5">
      <c r="A2309" s="39"/>
      <c r="B2309" s="39"/>
      <c r="C2309" s="1"/>
      <c r="D2309" s="14"/>
      <c r="E2309" s="40"/>
    </row>
    <row r="2310" spans="1:5">
      <c r="A2310" s="39"/>
      <c r="B2310" s="39"/>
      <c r="C2310" s="1"/>
      <c r="D2310" s="14"/>
      <c r="E2310" s="40"/>
    </row>
    <row r="2311" spans="1:5">
      <c r="A2311" s="39"/>
      <c r="B2311" s="39"/>
      <c r="C2311" s="1"/>
      <c r="D2311" s="14"/>
      <c r="E2311" s="40"/>
    </row>
    <row r="2312" spans="1:5">
      <c r="A2312" s="39"/>
      <c r="B2312" s="39"/>
      <c r="C2312" s="1"/>
      <c r="D2312" s="14"/>
      <c r="E2312" s="40"/>
    </row>
    <row r="2313" spans="1:5">
      <c r="A2313" s="39"/>
      <c r="B2313" s="39"/>
      <c r="C2313" s="1"/>
      <c r="D2313" s="14"/>
      <c r="E2313" s="40"/>
    </row>
    <row r="2314" spans="1:5">
      <c r="A2314" s="39"/>
      <c r="B2314" s="39"/>
      <c r="C2314" s="1"/>
      <c r="D2314" s="14"/>
      <c r="E2314" s="40"/>
    </row>
    <row r="2315" spans="1:5">
      <c r="A2315" s="39"/>
      <c r="B2315" s="39"/>
      <c r="C2315" s="1"/>
      <c r="D2315" s="14"/>
      <c r="E2315" s="40"/>
    </row>
    <row r="2316" spans="1:5">
      <c r="A2316" s="39"/>
      <c r="B2316" s="39"/>
      <c r="C2316" s="1"/>
      <c r="D2316" s="14"/>
      <c r="E2316" s="40"/>
    </row>
    <row r="2317" spans="1:5">
      <c r="A2317" s="39"/>
      <c r="B2317" s="39"/>
      <c r="C2317" s="1"/>
      <c r="D2317" s="14"/>
      <c r="E2317" s="40"/>
    </row>
    <row r="2318" spans="1:5">
      <c r="A2318" s="39"/>
      <c r="B2318" s="39"/>
      <c r="C2318" s="1"/>
      <c r="D2318" s="14"/>
      <c r="E2318" s="40"/>
    </row>
    <row r="2319" spans="1:5">
      <c r="A2319" s="39"/>
      <c r="B2319" s="39"/>
      <c r="C2319" s="1"/>
      <c r="D2319" s="14"/>
      <c r="E2319" s="40"/>
    </row>
    <row r="2320" spans="1:5">
      <c r="A2320" s="39"/>
      <c r="B2320" s="39"/>
      <c r="C2320" s="1"/>
      <c r="D2320" s="14"/>
      <c r="E2320" s="40"/>
    </row>
    <row r="2321" spans="1:5">
      <c r="A2321" s="39"/>
      <c r="B2321" s="39"/>
      <c r="C2321" s="1"/>
      <c r="D2321" s="14"/>
      <c r="E2321" s="40"/>
    </row>
    <row r="2322" spans="1:5">
      <c r="A2322" s="39"/>
      <c r="B2322" s="39"/>
      <c r="C2322" s="1"/>
      <c r="D2322" s="14"/>
      <c r="E2322" s="40"/>
    </row>
    <row r="2323" spans="1:5">
      <c r="A2323" s="39"/>
      <c r="B2323" s="39"/>
      <c r="C2323" s="1"/>
      <c r="D2323" s="14"/>
      <c r="E2323" s="40"/>
    </row>
    <row r="2324" spans="1:5">
      <c r="A2324" s="39"/>
      <c r="B2324" s="39"/>
      <c r="C2324" s="1"/>
      <c r="D2324" s="14"/>
      <c r="E2324" s="40"/>
    </row>
    <row r="2325" spans="1:5">
      <c r="A2325" s="39"/>
      <c r="B2325" s="39"/>
      <c r="C2325" s="1"/>
      <c r="D2325" s="14"/>
      <c r="E2325" s="40"/>
    </row>
    <row r="2326" spans="1:5">
      <c r="A2326" s="39"/>
      <c r="B2326" s="39"/>
      <c r="C2326" s="1"/>
      <c r="D2326" s="14"/>
      <c r="E2326" s="40"/>
    </row>
    <row r="2327" spans="1:5">
      <c r="A2327" s="39"/>
      <c r="B2327" s="39"/>
      <c r="C2327" s="1"/>
      <c r="D2327" s="14"/>
      <c r="E2327" s="40"/>
    </row>
    <row r="2328" spans="1:5">
      <c r="A2328" s="39"/>
      <c r="B2328" s="39"/>
      <c r="C2328" s="1"/>
      <c r="D2328" s="14"/>
      <c r="E2328" s="40"/>
    </row>
    <row r="2329" spans="1:5">
      <c r="A2329" s="39"/>
      <c r="B2329" s="39"/>
      <c r="C2329" s="1"/>
      <c r="D2329" s="14"/>
      <c r="E2329" s="40"/>
    </row>
    <row r="2330" spans="1:5">
      <c r="A2330" s="39"/>
      <c r="B2330" s="39"/>
      <c r="C2330" s="1"/>
      <c r="D2330" s="14"/>
      <c r="E2330" s="40"/>
    </row>
    <row r="2331" spans="1:5">
      <c r="A2331" s="39"/>
      <c r="B2331" s="39"/>
      <c r="C2331" s="1"/>
      <c r="D2331" s="14"/>
      <c r="E2331" s="40"/>
    </row>
    <row r="2332" spans="1:5">
      <c r="A2332" s="39"/>
      <c r="B2332" s="39"/>
      <c r="C2332" s="1"/>
      <c r="D2332" s="14"/>
      <c r="E2332" s="40"/>
    </row>
    <row r="2333" spans="1:5">
      <c r="A2333" s="39"/>
      <c r="B2333" s="39"/>
      <c r="C2333" s="1"/>
      <c r="D2333" s="14"/>
      <c r="E2333" s="40"/>
    </row>
    <row r="2334" spans="1:5">
      <c r="A2334" s="39"/>
      <c r="B2334" s="39"/>
      <c r="C2334" s="1"/>
      <c r="D2334" s="14"/>
      <c r="E2334" s="40"/>
    </row>
    <row r="2335" spans="1:5">
      <c r="A2335" s="39"/>
      <c r="B2335" s="39"/>
      <c r="C2335" s="1"/>
      <c r="D2335" s="14"/>
      <c r="E2335" s="40"/>
    </row>
    <row r="2336" spans="1:5">
      <c r="A2336" s="39"/>
      <c r="B2336" s="39"/>
      <c r="C2336" s="1"/>
      <c r="D2336" s="14"/>
      <c r="E2336" s="40"/>
    </row>
    <row r="2337" spans="1:5">
      <c r="A2337" s="39"/>
      <c r="B2337" s="39"/>
      <c r="C2337" s="1"/>
      <c r="D2337" s="14"/>
      <c r="E2337" s="40"/>
    </row>
    <row r="2338" spans="1:5">
      <c r="A2338" s="39"/>
      <c r="B2338" s="39"/>
      <c r="C2338" s="1"/>
      <c r="D2338" s="14"/>
      <c r="E2338" s="40"/>
    </row>
    <row r="2339" spans="1:5">
      <c r="A2339" s="39"/>
      <c r="B2339" s="39"/>
      <c r="C2339" s="1"/>
      <c r="D2339" s="14"/>
      <c r="E2339" s="40"/>
    </row>
    <row r="2340" spans="1:5">
      <c r="A2340" s="39"/>
      <c r="B2340" s="39"/>
      <c r="C2340" s="1"/>
      <c r="D2340" s="14"/>
      <c r="E2340" s="40"/>
    </row>
    <row r="2341" spans="1:5">
      <c r="A2341" s="39"/>
      <c r="B2341" s="39"/>
      <c r="C2341" s="1"/>
      <c r="D2341" s="14"/>
      <c r="E2341" s="40"/>
    </row>
    <row r="2342" spans="1:5">
      <c r="A2342" s="39"/>
      <c r="B2342" s="39"/>
      <c r="C2342" s="1"/>
      <c r="D2342" s="14"/>
      <c r="E2342" s="40"/>
    </row>
    <row r="2343" spans="1:5">
      <c r="A2343" s="39"/>
      <c r="B2343" s="39"/>
      <c r="C2343" s="1"/>
      <c r="D2343" s="14"/>
      <c r="E2343" s="40"/>
    </row>
    <row r="2344" spans="1:5">
      <c r="A2344" s="39"/>
      <c r="B2344" s="39"/>
      <c r="C2344" s="1"/>
      <c r="D2344" s="14"/>
      <c r="E2344" s="40"/>
    </row>
    <row r="2345" spans="1:5">
      <c r="A2345" s="39"/>
      <c r="B2345" s="39"/>
      <c r="C2345" s="1"/>
      <c r="D2345" s="14"/>
      <c r="E2345" s="40"/>
    </row>
    <row r="2346" spans="1:5">
      <c r="A2346" s="39"/>
      <c r="B2346" s="39"/>
      <c r="C2346" s="1"/>
      <c r="D2346" s="14"/>
      <c r="E2346" s="40"/>
    </row>
    <row r="2347" spans="1:5">
      <c r="A2347" s="39"/>
      <c r="B2347" s="39"/>
      <c r="C2347" s="1"/>
      <c r="D2347" s="14"/>
      <c r="E2347" s="40"/>
    </row>
    <row r="2348" spans="1:5">
      <c r="A2348" s="39"/>
      <c r="B2348" s="39"/>
      <c r="C2348" s="1"/>
      <c r="D2348" s="14"/>
      <c r="E2348" s="40"/>
    </row>
    <row r="2349" spans="1:5">
      <c r="A2349" s="39"/>
      <c r="B2349" s="39"/>
      <c r="C2349" s="1"/>
      <c r="D2349" s="14"/>
      <c r="E2349" s="40"/>
    </row>
    <row r="2350" spans="1:5">
      <c r="A2350" s="39"/>
      <c r="B2350" s="39"/>
      <c r="C2350" s="1"/>
      <c r="D2350" s="14"/>
      <c r="E2350" s="40"/>
    </row>
    <row r="2351" spans="1:5">
      <c r="A2351" s="39"/>
      <c r="B2351" s="39"/>
      <c r="C2351" s="1"/>
      <c r="D2351" s="14"/>
      <c r="E2351" s="40"/>
    </row>
    <row r="2352" spans="1:5">
      <c r="A2352" s="39"/>
      <c r="B2352" s="39"/>
      <c r="C2352" s="1"/>
      <c r="D2352" s="14"/>
      <c r="E2352" s="40"/>
    </row>
    <row r="2353" spans="1:5">
      <c r="A2353" s="39"/>
      <c r="B2353" s="39"/>
      <c r="C2353" s="1"/>
      <c r="D2353" s="14"/>
      <c r="E2353" s="40"/>
    </row>
    <row r="2354" spans="1:5">
      <c r="A2354" s="39"/>
      <c r="B2354" s="39"/>
      <c r="C2354" s="1"/>
      <c r="D2354" s="14"/>
      <c r="E2354" s="40"/>
    </row>
    <row r="2355" spans="1:5">
      <c r="A2355" s="39"/>
      <c r="B2355" s="39"/>
      <c r="C2355" s="1"/>
      <c r="D2355" s="14"/>
      <c r="E2355" s="40"/>
    </row>
    <row r="2356" spans="1:5">
      <c r="A2356" s="39"/>
      <c r="B2356" s="39"/>
      <c r="C2356" s="1"/>
      <c r="D2356" s="14"/>
      <c r="E2356" s="40"/>
    </row>
    <row r="2357" spans="1:5">
      <c r="A2357" s="39"/>
      <c r="B2357" s="39"/>
      <c r="C2357" s="1"/>
      <c r="D2357" s="14"/>
      <c r="E2357" s="40"/>
    </row>
    <row r="2358" spans="1:5">
      <c r="A2358" s="39"/>
      <c r="B2358" s="39"/>
      <c r="C2358" s="1"/>
      <c r="D2358" s="14"/>
      <c r="E2358" s="40"/>
    </row>
    <row r="2359" spans="1:5">
      <c r="A2359" s="39"/>
      <c r="B2359" s="39"/>
      <c r="C2359" s="1"/>
      <c r="D2359" s="14"/>
      <c r="E2359" s="40"/>
    </row>
    <row r="2360" spans="1:5">
      <c r="A2360" s="39"/>
      <c r="B2360" s="39"/>
      <c r="C2360" s="1"/>
      <c r="D2360" s="14"/>
      <c r="E2360" s="40"/>
    </row>
    <row r="2361" spans="1:5">
      <c r="A2361" s="39"/>
      <c r="B2361" s="39"/>
      <c r="C2361" s="1"/>
      <c r="D2361" s="14"/>
      <c r="E2361" s="40"/>
    </row>
    <row r="2362" spans="1:5">
      <c r="A2362" s="39"/>
      <c r="B2362" s="39"/>
      <c r="C2362" s="1"/>
      <c r="D2362" s="14"/>
      <c r="E2362" s="40"/>
    </row>
    <row r="2363" spans="1:5">
      <c r="A2363" s="39"/>
      <c r="B2363" s="39"/>
      <c r="C2363" s="1"/>
      <c r="D2363" s="14"/>
      <c r="E2363" s="40"/>
    </row>
    <row r="2364" spans="1:5">
      <c r="A2364" s="39"/>
      <c r="B2364" s="39"/>
      <c r="C2364" s="1"/>
      <c r="D2364" s="14"/>
      <c r="E2364" s="40"/>
    </row>
    <row r="2365" spans="1:5">
      <c r="A2365" s="39"/>
      <c r="B2365" s="39"/>
      <c r="C2365" s="1"/>
      <c r="D2365" s="14"/>
      <c r="E2365" s="40"/>
    </row>
    <row r="2366" spans="1:5">
      <c r="A2366" s="39"/>
      <c r="B2366" s="39"/>
      <c r="C2366" s="1"/>
      <c r="D2366" s="14"/>
      <c r="E2366" s="40"/>
    </row>
    <row r="2367" spans="1:5">
      <c r="A2367" s="39"/>
      <c r="B2367" s="39"/>
      <c r="C2367" s="1"/>
      <c r="D2367" s="14"/>
      <c r="E2367" s="40"/>
    </row>
    <row r="2368" spans="1:5">
      <c r="A2368" s="39"/>
      <c r="B2368" s="39"/>
      <c r="C2368" s="1"/>
      <c r="D2368" s="14"/>
      <c r="E2368" s="40"/>
    </row>
    <row r="2369" spans="1:5">
      <c r="A2369" s="39"/>
      <c r="B2369" s="39"/>
      <c r="C2369" s="1"/>
      <c r="D2369" s="14"/>
      <c r="E2369" s="40"/>
    </row>
    <row r="2370" spans="1:5">
      <c r="A2370" s="39"/>
      <c r="B2370" s="39"/>
      <c r="C2370" s="1"/>
      <c r="D2370" s="14"/>
      <c r="E2370" s="40"/>
    </row>
    <row r="2371" spans="1:5">
      <c r="A2371" s="39"/>
      <c r="B2371" s="39"/>
      <c r="C2371" s="1"/>
      <c r="D2371" s="14"/>
      <c r="E2371" s="40"/>
    </row>
    <row r="2372" spans="1:5">
      <c r="A2372" s="39"/>
      <c r="B2372" s="39"/>
      <c r="C2372" s="1"/>
      <c r="D2372" s="14"/>
      <c r="E2372" s="40"/>
    </row>
    <row r="2373" spans="1:5">
      <c r="A2373" s="39"/>
      <c r="B2373" s="39"/>
      <c r="C2373" s="1"/>
      <c r="D2373" s="14"/>
      <c r="E2373" s="40"/>
    </row>
    <row r="2374" spans="1:5">
      <c r="A2374" s="39"/>
      <c r="B2374" s="39"/>
      <c r="C2374" s="1"/>
      <c r="D2374" s="14"/>
      <c r="E2374" s="40"/>
    </row>
    <row r="2375" spans="1:5">
      <c r="A2375" s="39"/>
      <c r="B2375" s="39"/>
      <c r="C2375" s="1"/>
      <c r="D2375" s="14"/>
      <c r="E2375" s="40"/>
    </row>
    <row r="2376" spans="1:5">
      <c r="A2376" s="39"/>
      <c r="B2376" s="39"/>
      <c r="C2376" s="1"/>
      <c r="D2376" s="14"/>
      <c r="E2376" s="40"/>
    </row>
    <row r="2377" spans="1:5">
      <c r="A2377" s="39"/>
      <c r="B2377" s="39"/>
      <c r="C2377" s="1"/>
      <c r="D2377" s="14"/>
      <c r="E2377" s="40"/>
    </row>
    <row r="2378" spans="1:5">
      <c r="A2378" s="39"/>
      <c r="B2378" s="39"/>
      <c r="C2378" s="1"/>
      <c r="D2378" s="14"/>
      <c r="E2378" s="40"/>
    </row>
    <row r="2379" spans="1:5">
      <c r="A2379" s="39"/>
      <c r="B2379" s="39"/>
      <c r="C2379" s="1"/>
      <c r="D2379" s="14"/>
      <c r="E2379" s="40"/>
    </row>
    <row r="2380" spans="1:5">
      <c r="A2380" s="39"/>
      <c r="B2380" s="39"/>
      <c r="C2380" s="1"/>
      <c r="D2380" s="14"/>
      <c r="E2380" s="40"/>
    </row>
    <row r="2381" spans="1:5">
      <c r="A2381" s="39"/>
      <c r="B2381" s="39"/>
      <c r="C2381" s="1"/>
      <c r="D2381" s="14"/>
      <c r="E2381" s="40"/>
    </row>
    <row r="2382" spans="1:5">
      <c r="A2382" s="39"/>
      <c r="B2382" s="39"/>
      <c r="C2382" s="1"/>
      <c r="D2382" s="14"/>
      <c r="E2382" s="40"/>
    </row>
    <row r="2383" spans="1:5">
      <c r="A2383" s="39"/>
      <c r="B2383" s="39"/>
      <c r="C2383" s="1"/>
      <c r="D2383" s="14"/>
      <c r="E2383" s="40"/>
    </row>
    <row r="2384" spans="1:5">
      <c r="A2384" s="39"/>
      <c r="B2384" s="39"/>
      <c r="C2384" s="1"/>
      <c r="D2384" s="14"/>
      <c r="E2384" s="40"/>
    </row>
    <row r="2385" spans="1:5">
      <c r="A2385" s="39"/>
      <c r="B2385" s="39"/>
      <c r="C2385" s="1"/>
      <c r="D2385" s="14"/>
      <c r="E2385" s="40"/>
    </row>
    <row r="2386" spans="1:5">
      <c r="A2386" s="39"/>
      <c r="B2386" s="39"/>
      <c r="C2386" s="1"/>
      <c r="D2386" s="14"/>
      <c r="E2386" s="40"/>
    </row>
    <row r="2387" spans="1:5">
      <c r="A2387" s="39"/>
      <c r="B2387" s="39"/>
      <c r="C2387" s="1"/>
      <c r="D2387" s="14"/>
      <c r="E2387" s="40"/>
    </row>
    <row r="2388" spans="1:5">
      <c r="A2388" s="39"/>
      <c r="B2388" s="39"/>
      <c r="C2388" s="1"/>
      <c r="D2388" s="14"/>
      <c r="E2388" s="40"/>
    </row>
    <row r="2389" spans="1:5">
      <c r="A2389" s="39"/>
      <c r="B2389" s="39"/>
      <c r="C2389" s="1"/>
      <c r="D2389" s="14"/>
      <c r="E2389" s="40"/>
    </row>
    <row r="2390" spans="1:5">
      <c r="A2390" s="39"/>
      <c r="B2390" s="39"/>
      <c r="C2390" s="1"/>
      <c r="D2390" s="14"/>
      <c r="E2390" s="40"/>
    </row>
    <row r="2391" spans="1:5">
      <c r="A2391" s="39"/>
      <c r="B2391" s="39"/>
      <c r="C2391" s="1"/>
      <c r="D2391" s="14"/>
      <c r="E2391" s="40"/>
    </row>
    <row r="2392" spans="1:5">
      <c r="A2392" s="39"/>
      <c r="B2392" s="39"/>
      <c r="C2392" s="1"/>
      <c r="D2392" s="14"/>
      <c r="E2392" s="40"/>
    </row>
    <row r="2393" spans="1:5">
      <c r="A2393" s="39"/>
      <c r="B2393" s="39"/>
      <c r="C2393" s="1"/>
      <c r="D2393" s="14"/>
      <c r="E2393" s="40"/>
    </row>
    <row r="2394" spans="1:5">
      <c r="A2394" s="39"/>
      <c r="B2394" s="39"/>
      <c r="C2394" s="1"/>
      <c r="D2394" s="14"/>
      <c r="E2394" s="40"/>
    </row>
    <row r="2395" spans="1:5">
      <c r="A2395" s="39"/>
      <c r="B2395" s="39"/>
      <c r="C2395" s="1"/>
      <c r="D2395" s="14"/>
      <c r="E2395" s="40"/>
    </row>
    <row r="2396" spans="1:5">
      <c r="A2396" s="39"/>
      <c r="B2396" s="39"/>
      <c r="C2396" s="1"/>
      <c r="D2396" s="14"/>
      <c r="E2396" s="40"/>
    </row>
    <row r="2397" spans="1:5">
      <c r="A2397" s="39"/>
      <c r="B2397" s="39"/>
      <c r="C2397" s="1"/>
      <c r="D2397" s="14"/>
      <c r="E2397" s="40"/>
    </row>
    <row r="2398" spans="1:5">
      <c r="A2398" s="39"/>
      <c r="B2398" s="39"/>
      <c r="C2398" s="1"/>
      <c r="D2398" s="14"/>
      <c r="E2398" s="40"/>
    </row>
    <row r="2399" spans="1:5">
      <c r="A2399" s="39"/>
      <c r="B2399" s="39"/>
      <c r="C2399" s="1"/>
      <c r="D2399" s="14"/>
      <c r="E2399" s="40"/>
    </row>
    <row r="2400" spans="1:5">
      <c r="A2400" s="39"/>
      <c r="B2400" s="39"/>
      <c r="C2400" s="1"/>
      <c r="D2400" s="14"/>
      <c r="E2400" s="40"/>
    </row>
    <row r="2401" spans="1:5">
      <c r="A2401" s="39"/>
      <c r="B2401" s="39"/>
      <c r="C2401" s="1"/>
      <c r="D2401" s="14"/>
      <c r="E2401" s="40"/>
    </row>
    <row r="2402" spans="1:5">
      <c r="A2402" s="39"/>
      <c r="B2402" s="39"/>
      <c r="C2402" s="1"/>
      <c r="D2402" s="14"/>
      <c r="E2402" s="40"/>
    </row>
    <row r="2403" spans="1:5">
      <c r="A2403" s="39"/>
      <c r="B2403" s="39"/>
      <c r="C2403" s="1"/>
      <c r="D2403" s="14"/>
      <c r="E2403" s="40"/>
    </row>
    <row r="2404" spans="1:5">
      <c r="A2404" s="39"/>
      <c r="B2404" s="39"/>
      <c r="C2404" s="1"/>
      <c r="D2404" s="14"/>
      <c r="E2404" s="40"/>
    </row>
    <row r="2405" spans="1:5">
      <c r="A2405" s="39"/>
      <c r="B2405" s="39"/>
      <c r="C2405" s="1"/>
      <c r="D2405" s="14"/>
      <c r="E2405" s="40"/>
    </row>
    <row r="2406" spans="1:5">
      <c r="A2406" s="39"/>
      <c r="B2406" s="39"/>
      <c r="C2406" s="1"/>
      <c r="D2406" s="14"/>
      <c r="E2406" s="40"/>
    </row>
    <row r="2407" spans="1:5">
      <c r="A2407" s="39"/>
      <c r="B2407" s="39"/>
      <c r="C2407" s="1"/>
      <c r="D2407" s="14"/>
      <c r="E2407" s="40"/>
    </row>
    <row r="2408" spans="1:5">
      <c r="A2408" s="39"/>
      <c r="B2408" s="39"/>
      <c r="C2408" s="1"/>
      <c r="D2408" s="14"/>
      <c r="E2408" s="40"/>
    </row>
    <row r="2409" spans="1:5">
      <c r="A2409" s="39"/>
      <c r="B2409" s="39"/>
      <c r="C2409" s="1"/>
      <c r="D2409" s="14"/>
      <c r="E2409" s="40"/>
    </row>
    <row r="2410" spans="1:5">
      <c r="A2410" s="39"/>
      <c r="B2410" s="39"/>
      <c r="C2410" s="1"/>
      <c r="D2410" s="14"/>
      <c r="E2410" s="40"/>
    </row>
    <row r="2411" spans="1:5">
      <c r="A2411" s="39"/>
      <c r="B2411" s="39"/>
      <c r="C2411" s="1"/>
      <c r="D2411" s="14"/>
      <c r="E2411" s="40"/>
    </row>
    <row r="2412" spans="1:5">
      <c r="A2412" s="39"/>
      <c r="B2412" s="39"/>
      <c r="C2412" s="1"/>
      <c r="D2412" s="14"/>
      <c r="E2412" s="40"/>
    </row>
    <row r="2413" spans="1:5">
      <c r="A2413" s="39"/>
      <c r="B2413" s="39"/>
      <c r="C2413" s="1"/>
      <c r="D2413" s="14"/>
      <c r="E2413" s="40"/>
    </row>
    <row r="2414" spans="1:5">
      <c r="A2414" s="39"/>
      <c r="B2414" s="39"/>
      <c r="C2414" s="1"/>
      <c r="D2414" s="14"/>
      <c r="E2414" s="40"/>
    </row>
    <row r="2415" spans="1:5">
      <c r="A2415" s="39"/>
      <c r="B2415" s="39"/>
      <c r="C2415" s="1"/>
      <c r="D2415" s="14"/>
      <c r="E2415" s="40"/>
    </row>
    <row r="2416" spans="1:5">
      <c r="A2416" s="39"/>
      <c r="B2416" s="39"/>
      <c r="C2416" s="1"/>
      <c r="D2416" s="14"/>
      <c r="E2416" s="40"/>
    </row>
    <row r="2417" spans="1:5">
      <c r="A2417" s="39"/>
      <c r="B2417" s="39"/>
      <c r="C2417" s="1"/>
      <c r="D2417" s="14"/>
      <c r="E2417" s="40"/>
    </row>
    <row r="2418" spans="1:5">
      <c r="A2418" s="39"/>
      <c r="B2418" s="39"/>
      <c r="C2418" s="1"/>
      <c r="D2418" s="14"/>
      <c r="E2418" s="40"/>
    </row>
    <row r="2419" spans="1:5">
      <c r="A2419" s="39"/>
      <c r="B2419" s="39"/>
      <c r="C2419" s="1"/>
      <c r="D2419" s="14"/>
      <c r="E2419" s="40"/>
    </row>
    <row r="2420" spans="1:5">
      <c r="A2420" s="39"/>
      <c r="B2420" s="39"/>
      <c r="C2420" s="1"/>
      <c r="D2420" s="14"/>
      <c r="E2420" s="40"/>
    </row>
    <row r="2421" spans="1:5">
      <c r="A2421" s="39"/>
      <c r="B2421" s="39"/>
      <c r="C2421" s="1"/>
      <c r="D2421" s="14"/>
      <c r="E2421" s="40"/>
    </row>
    <row r="2422" spans="1:5">
      <c r="A2422" s="39"/>
      <c r="B2422" s="39"/>
      <c r="C2422" s="1"/>
      <c r="D2422" s="14"/>
      <c r="E2422" s="40"/>
    </row>
    <row r="2423" spans="1:5">
      <c r="A2423" s="39"/>
      <c r="B2423" s="39"/>
      <c r="C2423" s="1"/>
      <c r="D2423" s="14"/>
      <c r="E2423" s="40"/>
    </row>
    <row r="2424" spans="1:5">
      <c r="A2424" s="39"/>
      <c r="B2424" s="39"/>
      <c r="C2424" s="1"/>
      <c r="D2424" s="14"/>
      <c r="E2424" s="40"/>
    </row>
    <row r="2425" spans="1:5">
      <c r="A2425" s="39"/>
      <c r="B2425" s="39"/>
      <c r="C2425" s="1"/>
      <c r="D2425" s="14"/>
      <c r="E2425" s="40"/>
    </row>
    <row r="2426" spans="1:5">
      <c r="A2426" s="39"/>
      <c r="B2426" s="39"/>
      <c r="C2426" s="1"/>
      <c r="D2426" s="14"/>
      <c r="E2426" s="40"/>
    </row>
    <row r="2427" spans="1:5">
      <c r="A2427" s="39"/>
      <c r="B2427" s="39"/>
      <c r="C2427" s="1"/>
      <c r="D2427" s="14"/>
      <c r="E2427" s="40"/>
    </row>
    <row r="2428" spans="1:5">
      <c r="A2428" s="39"/>
      <c r="B2428" s="39"/>
      <c r="C2428" s="1"/>
      <c r="D2428" s="14"/>
      <c r="E2428" s="40"/>
    </row>
    <row r="2429" spans="1:5">
      <c r="A2429" s="39"/>
      <c r="B2429" s="39"/>
      <c r="C2429" s="1"/>
      <c r="D2429" s="14"/>
      <c r="E2429" s="40"/>
    </row>
    <row r="2430" spans="1:5">
      <c r="A2430" s="39"/>
      <c r="B2430" s="39"/>
      <c r="C2430" s="1"/>
      <c r="D2430" s="14"/>
      <c r="E2430" s="40"/>
    </row>
    <row r="2431" spans="1:5">
      <c r="A2431" s="39"/>
      <c r="B2431" s="39"/>
      <c r="C2431" s="1"/>
      <c r="D2431" s="14"/>
      <c r="E2431" s="40"/>
    </row>
    <row r="2432" spans="1:5">
      <c r="A2432" s="39"/>
      <c r="B2432" s="39"/>
      <c r="C2432" s="1"/>
      <c r="D2432" s="14"/>
      <c r="E2432" s="40"/>
    </row>
    <row r="2433" spans="1:5">
      <c r="A2433" s="39"/>
      <c r="B2433" s="39"/>
      <c r="C2433" s="1"/>
      <c r="D2433" s="14"/>
      <c r="E2433" s="40"/>
    </row>
    <row r="2434" spans="1:5">
      <c r="A2434" s="39"/>
      <c r="B2434" s="39"/>
      <c r="C2434" s="1"/>
      <c r="D2434" s="14"/>
      <c r="E2434" s="40"/>
    </row>
    <row r="2435" spans="1:5">
      <c r="A2435" s="39"/>
      <c r="B2435" s="39"/>
      <c r="C2435" s="1"/>
      <c r="D2435" s="14"/>
      <c r="E2435" s="40"/>
    </row>
    <row r="2436" spans="1:5">
      <c r="A2436" s="39"/>
      <c r="B2436" s="39"/>
      <c r="C2436" s="1"/>
      <c r="D2436" s="14"/>
      <c r="E2436" s="40"/>
    </row>
    <row r="2437" spans="1:5">
      <c r="A2437" s="39"/>
      <c r="B2437" s="39"/>
      <c r="C2437" s="1"/>
      <c r="D2437" s="14"/>
      <c r="E2437" s="40"/>
    </row>
    <row r="2438" spans="1:5">
      <c r="A2438" s="39"/>
      <c r="B2438" s="39"/>
      <c r="C2438" s="1"/>
      <c r="D2438" s="14"/>
      <c r="E2438" s="40"/>
    </row>
    <row r="2439" spans="1:5">
      <c r="A2439" s="39"/>
      <c r="B2439" s="39"/>
      <c r="C2439" s="1"/>
      <c r="D2439" s="14"/>
      <c r="E2439" s="40"/>
    </row>
    <row r="2440" spans="1:5">
      <c r="A2440" s="39"/>
      <c r="B2440" s="39"/>
      <c r="C2440" s="1"/>
      <c r="D2440" s="14"/>
      <c r="E2440" s="40"/>
    </row>
    <row r="2441" spans="1:5">
      <c r="A2441" s="39"/>
      <c r="B2441" s="39"/>
      <c r="C2441" s="1"/>
      <c r="D2441" s="14"/>
      <c r="E2441" s="40"/>
    </row>
    <row r="2442" spans="1:5">
      <c r="A2442" s="39"/>
      <c r="B2442" s="39"/>
      <c r="C2442" s="1"/>
      <c r="D2442" s="14"/>
      <c r="E2442" s="40"/>
    </row>
    <row r="2443" spans="1:5">
      <c r="A2443" s="39"/>
      <c r="B2443" s="39"/>
      <c r="C2443" s="1"/>
      <c r="D2443" s="14"/>
      <c r="E2443" s="40"/>
    </row>
    <row r="2444" spans="1:5">
      <c r="A2444" s="39"/>
      <c r="B2444" s="39"/>
      <c r="C2444" s="1"/>
      <c r="D2444" s="14"/>
      <c r="E2444" s="40"/>
    </row>
    <row r="2445" spans="1:5">
      <c r="A2445" s="39"/>
      <c r="B2445" s="39"/>
      <c r="C2445" s="1"/>
      <c r="D2445" s="14"/>
      <c r="E2445" s="40"/>
    </row>
    <row r="2446" spans="1:5">
      <c r="A2446" s="39"/>
      <c r="B2446" s="39"/>
      <c r="C2446" s="1"/>
      <c r="D2446" s="14"/>
      <c r="E2446" s="40"/>
    </row>
    <row r="2447" spans="1:5">
      <c r="A2447" s="39"/>
      <c r="B2447" s="39"/>
      <c r="C2447" s="1"/>
      <c r="D2447" s="14"/>
      <c r="E2447" s="40"/>
    </row>
    <row r="2448" spans="1:5">
      <c r="A2448" s="39"/>
      <c r="B2448" s="39"/>
      <c r="C2448" s="1"/>
      <c r="D2448" s="14"/>
      <c r="E2448" s="40"/>
    </row>
    <row r="2449" spans="1:5">
      <c r="A2449" s="39"/>
      <c r="B2449" s="39"/>
      <c r="C2449" s="1"/>
      <c r="D2449" s="14"/>
      <c r="E2449" s="40"/>
    </row>
    <row r="2450" spans="1:5">
      <c r="A2450" s="39"/>
      <c r="B2450" s="39"/>
      <c r="C2450" s="1"/>
      <c r="D2450" s="14"/>
      <c r="E2450" s="40"/>
    </row>
    <row r="2451" spans="1:5">
      <c r="A2451" s="39"/>
      <c r="B2451" s="39"/>
      <c r="C2451" s="1"/>
      <c r="D2451" s="14"/>
      <c r="E2451" s="40"/>
    </row>
    <row r="2452" spans="1:5">
      <c r="A2452" s="39"/>
      <c r="B2452" s="39"/>
      <c r="C2452" s="1"/>
      <c r="D2452" s="14"/>
      <c r="E2452" s="40"/>
    </row>
    <row r="2453" spans="1:5">
      <c r="A2453" s="39"/>
      <c r="B2453" s="39"/>
      <c r="C2453" s="1"/>
      <c r="D2453" s="14"/>
      <c r="E2453" s="40"/>
    </row>
    <row r="2454" spans="1:5">
      <c r="A2454" s="39"/>
      <c r="B2454" s="39"/>
      <c r="C2454" s="1"/>
      <c r="D2454" s="14"/>
      <c r="E2454" s="40"/>
    </row>
    <row r="2455" spans="1:5">
      <c r="A2455" s="39"/>
      <c r="B2455" s="39"/>
      <c r="C2455" s="1"/>
      <c r="D2455" s="14"/>
      <c r="E2455" s="40"/>
    </row>
    <row r="2456" spans="1:5">
      <c r="A2456" s="39"/>
      <c r="B2456" s="39"/>
      <c r="C2456" s="1"/>
      <c r="D2456" s="14"/>
      <c r="E2456" s="40"/>
    </row>
    <row r="2457" spans="1:5">
      <c r="A2457" s="39"/>
      <c r="B2457" s="39"/>
      <c r="C2457" s="1"/>
      <c r="D2457" s="14"/>
      <c r="E2457" s="40"/>
    </row>
    <row r="2458" spans="1:5">
      <c r="A2458" s="39"/>
      <c r="B2458" s="39"/>
      <c r="C2458" s="1"/>
      <c r="D2458" s="14"/>
      <c r="E2458" s="40"/>
    </row>
    <row r="2459" spans="1:5">
      <c r="A2459" s="39"/>
      <c r="B2459" s="39"/>
      <c r="C2459" s="1"/>
      <c r="D2459" s="14"/>
      <c r="E2459" s="40"/>
    </row>
    <row r="2460" spans="1:5">
      <c r="A2460" s="39"/>
      <c r="B2460" s="39"/>
      <c r="C2460" s="1"/>
      <c r="D2460" s="14"/>
      <c r="E2460" s="40"/>
    </row>
    <row r="2461" spans="1:5">
      <c r="A2461" s="39"/>
      <c r="B2461" s="39"/>
      <c r="C2461" s="1"/>
      <c r="D2461" s="14"/>
      <c r="E2461" s="40"/>
    </row>
    <row r="2462" spans="1:5">
      <c r="A2462" s="39"/>
      <c r="B2462" s="39"/>
      <c r="C2462" s="1"/>
      <c r="D2462" s="14"/>
      <c r="E2462" s="40"/>
    </row>
    <row r="2463" spans="1:5">
      <c r="A2463" s="39"/>
      <c r="B2463" s="39"/>
      <c r="C2463" s="1"/>
      <c r="D2463" s="14"/>
      <c r="E2463" s="40"/>
    </row>
    <row r="2464" spans="1:5">
      <c r="A2464" s="39"/>
      <c r="B2464" s="39"/>
      <c r="C2464" s="1"/>
      <c r="D2464" s="14"/>
      <c r="E2464" s="40"/>
    </row>
    <row r="2465" spans="1:5">
      <c r="A2465" s="39"/>
      <c r="B2465" s="39"/>
      <c r="C2465" s="1"/>
      <c r="D2465" s="14"/>
      <c r="E2465" s="40"/>
    </row>
    <row r="2466" spans="1:5">
      <c r="A2466" s="39"/>
      <c r="B2466" s="39"/>
      <c r="C2466" s="1"/>
      <c r="D2466" s="14"/>
      <c r="E2466" s="40"/>
    </row>
    <row r="2467" spans="1:5">
      <c r="A2467" s="39"/>
      <c r="B2467" s="39"/>
      <c r="C2467" s="1"/>
      <c r="D2467" s="14"/>
      <c r="E2467" s="40"/>
    </row>
    <row r="2468" spans="1:5">
      <c r="A2468" s="39"/>
      <c r="B2468" s="39"/>
      <c r="C2468" s="1"/>
      <c r="D2468" s="14"/>
      <c r="E2468" s="40"/>
    </row>
    <row r="2469" spans="1:5">
      <c r="A2469" s="39"/>
      <c r="B2469" s="39"/>
      <c r="C2469" s="1"/>
      <c r="D2469" s="14"/>
      <c r="E2469" s="40"/>
    </row>
    <row r="2470" spans="1:5">
      <c r="A2470" s="39"/>
      <c r="B2470" s="39"/>
      <c r="C2470" s="1"/>
      <c r="D2470" s="14"/>
      <c r="E2470" s="40"/>
    </row>
    <row r="2471" spans="1:5">
      <c r="A2471" s="39"/>
      <c r="B2471" s="39"/>
      <c r="C2471" s="1"/>
      <c r="D2471" s="14"/>
      <c r="E2471" s="40"/>
    </row>
    <row r="2472" spans="1:5">
      <c r="A2472" s="39"/>
      <c r="B2472" s="39"/>
      <c r="C2472" s="1"/>
      <c r="D2472" s="14"/>
      <c r="E2472" s="40"/>
    </row>
    <row r="2473" spans="1:5">
      <c r="A2473" s="39"/>
      <c r="B2473" s="39"/>
      <c r="C2473" s="1"/>
      <c r="D2473" s="14"/>
      <c r="E2473" s="40"/>
    </row>
    <row r="2474" spans="1:5">
      <c r="A2474" s="39"/>
      <c r="B2474" s="39"/>
      <c r="C2474" s="1"/>
      <c r="D2474" s="14"/>
      <c r="E2474" s="40"/>
    </row>
    <row r="2475" spans="1:5">
      <c r="A2475" s="39"/>
      <c r="B2475" s="39"/>
      <c r="C2475" s="1"/>
      <c r="D2475" s="14"/>
      <c r="E2475" s="40"/>
    </row>
    <row r="2476" spans="1:5">
      <c r="A2476" s="39"/>
      <c r="B2476" s="39"/>
      <c r="C2476" s="1"/>
      <c r="D2476" s="14"/>
      <c r="E2476" s="40"/>
    </row>
    <row r="2477" spans="1:5">
      <c r="A2477" s="39"/>
      <c r="B2477" s="39"/>
      <c r="C2477" s="1"/>
      <c r="D2477" s="14"/>
      <c r="E2477" s="40"/>
    </row>
    <row r="2478" spans="1:5">
      <c r="A2478" s="39"/>
      <c r="B2478" s="39"/>
      <c r="C2478" s="1"/>
      <c r="D2478" s="14"/>
      <c r="E2478" s="40"/>
    </row>
    <row r="2479" spans="1:5">
      <c r="A2479" s="39"/>
      <c r="B2479" s="39"/>
      <c r="C2479" s="1"/>
      <c r="D2479" s="14"/>
      <c r="E2479" s="40"/>
    </row>
    <row r="2480" spans="1:5">
      <c r="A2480" s="39"/>
      <c r="B2480" s="39"/>
      <c r="C2480" s="1"/>
      <c r="D2480" s="14"/>
      <c r="E2480" s="40"/>
    </row>
    <row r="2481" spans="1:5">
      <c r="A2481" s="39"/>
      <c r="B2481" s="39"/>
      <c r="C2481" s="1"/>
      <c r="D2481" s="14"/>
      <c r="E2481" s="40"/>
    </row>
    <row r="2482" spans="1:5">
      <c r="A2482" s="39"/>
      <c r="B2482" s="39"/>
      <c r="C2482" s="1"/>
      <c r="D2482" s="14"/>
      <c r="E2482" s="40"/>
    </row>
    <row r="2483" spans="1:5">
      <c r="A2483" s="39"/>
      <c r="B2483" s="39"/>
      <c r="C2483" s="1"/>
      <c r="D2483" s="14"/>
      <c r="E2483" s="40"/>
    </row>
    <row r="2484" spans="1:5">
      <c r="A2484" s="39"/>
      <c r="B2484" s="39"/>
      <c r="C2484" s="1"/>
      <c r="D2484" s="14"/>
      <c r="E2484" s="40"/>
    </row>
    <row r="2485" spans="1:5">
      <c r="A2485" s="39"/>
      <c r="B2485" s="39"/>
      <c r="C2485" s="1"/>
      <c r="D2485" s="14"/>
      <c r="E2485" s="40"/>
    </row>
    <row r="2486" spans="1:5">
      <c r="A2486" s="39"/>
      <c r="B2486" s="39"/>
      <c r="C2486" s="1"/>
      <c r="D2486" s="14"/>
      <c r="E2486" s="40"/>
    </row>
    <row r="2487" spans="1:5">
      <c r="A2487" s="39"/>
      <c r="B2487" s="39"/>
      <c r="C2487" s="1"/>
      <c r="D2487" s="14"/>
      <c r="E2487" s="40"/>
    </row>
    <row r="2488" spans="1:5">
      <c r="A2488" s="39"/>
      <c r="B2488" s="39"/>
      <c r="C2488" s="1"/>
      <c r="D2488" s="14"/>
      <c r="E2488" s="40"/>
    </row>
    <row r="2489" spans="1:5">
      <c r="A2489" s="39"/>
      <c r="B2489" s="39"/>
      <c r="C2489" s="1"/>
      <c r="D2489" s="14"/>
      <c r="E2489" s="40"/>
    </row>
    <row r="2490" spans="1:5">
      <c r="A2490" s="39"/>
      <c r="B2490" s="39"/>
      <c r="C2490" s="1"/>
      <c r="D2490" s="14"/>
      <c r="E2490" s="40"/>
    </row>
    <row r="2491" spans="1:5">
      <c r="A2491" s="39"/>
      <c r="B2491" s="39"/>
      <c r="C2491" s="1"/>
      <c r="D2491" s="14"/>
      <c r="E2491" s="40"/>
    </row>
    <row r="2492" spans="1:5">
      <c r="A2492" s="39"/>
      <c r="B2492" s="39"/>
      <c r="C2492" s="1"/>
      <c r="D2492" s="14"/>
      <c r="E2492" s="40"/>
    </row>
    <row r="2493" spans="1:5">
      <c r="A2493" s="39"/>
      <c r="B2493" s="39"/>
      <c r="C2493" s="1"/>
      <c r="D2493" s="14"/>
      <c r="E2493" s="40"/>
    </row>
    <row r="2494" spans="1:5">
      <c r="A2494" s="39"/>
      <c r="B2494" s="39"/>
      <c r="C2494" s="1"/>
      <c r="D2494" s="14"/>
      <c r="E2494" s="40"/>
    </row>
    <row r="2495" spans="1:5">
      <c r="A2495" s="39"/>
      <c r="B2495" s="39"/>
      <c r="C2495" s="1"/>
      <c r="D2495" s="14"/>
      <c r="E2495" s="40"/>
    </row>
    <row r="2496" spans="1:5">
      <c r="A2496" s="39"/>
      <c r="B2496" s="39"/>
      <c r="C2496" s="1"/>
      <c r="D2496" s="14"/>
      <c r="E2496" s="40"/>
    </row>
    <row r="2497" spans="1:5">
      <c r="A2497" s="39"/>
      <c r="B2497" s="39"/>
      <c r="C2497" s="1"/>
      <c r="D2497" s="14"/>
      <c r="E2497" s="40"/>
    </row>
    <row r="2498" spans="1:5">
      <c r="A2498" s="39"/>
      <c r="B2498" s="39"/>
      <c r="C2498" s="1"/>
      <c r="D2498" s="14"/>
      <c r="E2498" s="40"/>
    </row>
    <row r="2499" spans="1:5">
      <c r="A2499" s="39"/>
      <c r="B2499" s="39"/>
      <c r="C2499" s="1"/>
      <c r="D2499" s="14"/>
      <c r="E2499" s="40"/>
    </row>
    <row r="2500" spans="1:5">
      <c r="A2500" s="39"/>
      <c r="B2500" s="39"/>
      <c r="C2500" s="1"/>
      <c r="D2500" s="14"/>
      <c r="E2500" s="40"/>
    </row>
    <row r="2501" spans="1:5">
      <c r="A2501" s="39"/>
      <c r="B2501" s="39"/>
      <c r="C2501" s="1"/>
      <c r="D2501" s="14"/>
      <c r="E2501" s="40"/>
    </row>
    <row r="2502" spans="1:5">
      <c r="A2502" s="39"/>
      <c r="B2502" s="39"/>
      <c r="C2502" s="1"/>
      <c r="D2502" s="14"/>
      <c r="E2502" s="40"/>
    </row>
    <row r="2503" spans="1:5">
      <c r="A2503" s="39"/>
      <c r="B2503" s="39"/>
      <c r="C2503" s="1"/>
      <c r="D2503" s="14"/>
      <c r="E2503" s="40"/>
    </row>
    <row r="2504" spans="1:5">
      <c r="A2504" s="39"/>
      <c r="B2504" s="39"/>
      <c r="C2504" s="1"/>
      <c r="D2504" s="14"/>
      <c r="E2504" s="40"/>
    </row>
    <row r="2505" spans="1:5">
      <c r="A2505" s="39"/>
      <c r="B2505" s="39"/>
      <c r="C2505" s="1"/>
      <c r="D2505" s="14"/>
      <c r="E2505" s="40"/>
    </row>
    <row r="2506" spans="1:5">
      <c r="A2506" s="39"/>
      <c r="B2506" s="39"/>
      <c r="C2506" s="1"/>
      <c r="D2506" s="14"/>
      <c r="E2506" s="40"/>
    </row>
    <row r="2507" spans="1:5">
      <c r="A2507" s="39"/>
      <c r="B2507" s="39"/>
      <c r="C2507" s="1"/>
      <c r="D2507" s="14"/>
      <c r="E2507" s="40"/>
    </row>
    <row r="2508" spans="1:5">
      <c r="A2508" s="39"/>
      <c r="B2508" s="39"/>
      <c r="C2508" s="1"/>
      <c r="D2508" s="14"/>
      <c r="E2508" s="40"/>
    </row>
    <row r="2509" spans="1:5">
      <c r="A2509" s="39"/>
      <c r="B2509" s="39"/>
      <c r="C2509" s="1"/>
      <c r="D2509" s="14"/>
      <c r="E2509" s="40"/>
    </row>
    <row r="2510" spans="1:5">
      <c r="A2510" s="39"/>
      <c r="B2510" s="39"/>
      <c r="C2510" s="1"/>
      <c r="D2510" s="14"/>
      <c r="E2510" s="40"/>
    </row>
    <row r="2511" spans="1:5">
      <c r="A2511" s="39"/>
      <c r="B2511" s="39"/>
      <c r="C2511" s="1"/>
      <c r="D2511" s="14"/>
      <c r="E2511" s="40"/>
    </row>
    <row r="2512" spans="1:5">
      <c r="A2512" s="39"/>
      <c r="B2512" s="39"/>
      <c r="C2512" s="1"/>
      <c r="D2512" s="14"/>
      <c r="E2512" s="40"/>
    </row>
    <row r="2513" spans="1:5">
      <c r="A2513" s="39"/>
      <c r="B2513" s="39"/>
      <c r="C2513" s="1"/>
      <c r="D2513" s="14"/>
      <c r="E2513" s="40"/>
    </row>
    <row r="2514" spans="1:5">
      <c r="A2514" s="39"/>
      <c r="B2514" s="39"/>
      <c r="C2514" s="1"/>
      <c r="D2514" s="14"/>
      <c r="E2514" s="40"/>
    </row>
    <row r="2515" spans="1:5">
      <c r="A2515" s="39"/>
      <c r="B2515" s="39"/>
      <c r="C2515" s="1"/>
      <c r="D2515" s="14"/>
      <c r="E2515" s="40"/>
    </row>
    <row r="2516" spans="1:5">
      <c r="A2516" s="39"/>
      <c r="B2516" s="39"/>
      <c r="C2516" s="1"/>
      <c r="D2516" s="14"/>
      <c r="E2516" s="40"/>
    </row>
    <row r="2517" spans="1:5">
      <c r="A2517" s="39"/>
      <c r="B2517" s="39"/>
      <c r="C2517" s="1"/>
      <c r="D2517" s="14"/>
      <c r="E2517" s="40"/>
    </row>
    <row r="2518" spans="1:5">
      <c r="A2518" s="39"/>
      <c r="B2518" s="39"/>
      <c r="C2518" s="1"/>
      <c r="D2518" s="14"/>
      <c r="E2518" s="40"/>
    </row>
    <row r="2519" spans="1:5">
      <c r="A2519" s="39"/>
      <c r="B2519" s="39"/>
      <c r="C2519" s="1"/>
      <c r="D2519" s="14"/>
      <c r="E2519" s="40"/>
    </row>
    <row r="2520" spans="1:5">
      <c r="A2520" s="39"/>
      <c r="B2520" s="39"/>
      <c r="C2520" s="1"/>
      <c r="D2520" s="14"/>
      <c r="E2520" s="40"/>
    </row>
    <row r="2521" spans="1:5">
      <c r="A2521" s="39"/>
      <c r="B2521" s="39"/>
      <c r="C2521" s="1"/>
      <c r="D2521" s="14"/>
      <c r="E2521" s="40"/>
    </row>
    <row r="2522" spans="1:5">
      <c r="A2522" s="39"/>
      <c r="B2522" s="39"/>
      <c r="C2522" s="1"/>
      <c r="D2522" s="14"/>
      <c r="E2522" s="40"/>
    </row>
    <row r="2523" spans="1:5">
      <c r="A2523" s="39"/>
      <c r="B2523" s="39"/>
      <c r="C2523" s="1"/>
      <c r="D2523" s="14"/>
      <c r="E2523" s="40"/>
    </row>
    <row r="2524" spans="1:5">
      <c r="A2524" s="39"/>
      <c r="B2524" s="39"/>
      <c r="C2524" s="1"/>
      <c r="D2524" s="14"/>
      <c r="E2524" s="40"/>
    </row>
    <row r="2525" spans="1:5">
      <c r="A2525" s="39"/>
      <c r="B2525" s="39"/>
      <c r="C2525" s="1"/>
      <c r="D2525" s="14"/>
      <c r="E2525" s="40"/>
    </row>
    <row r="2526" spans="1:5">
      <c r="A2526" s="39"/>
      <c r="B2526" s="39"/>
      <c r="C2526" s="1"/>
      <c r="D2526" s="14"/>
      <c r="E2526" s="40"/>
    </row>
    <row r="2527" spans="1:5">
      <c r="A2527" s="39"/>
      <c r="B2527" s="39"/>
      <c r="C2527" s="1"/>
      <c r="D2527" s="14"/>
      <c r="E2527" s="40"/>
    </row>
    <row r="2528" spans="1:5">
      <c r="A2528" s="39"/>
      <c r="B2528" s="39"/>
      <c r="C2528" s="1"/>
      <c r="D2528" s="14"/>
      <c r="E2528" s="40"/>
    </row>
    <row r="2529" spans="1:5">
      <c r="A2529" s="39"/>
      <c r="B2529" s="39"/>
      <c r="C2529" s="1"/>
      <c r="D2529" s="14"/>
      <c r="E2529" s="40"/>
    </row>
    <row r="2530" spans="1:5">
      <c r="A2530" s="39"/>
      <c r="B2530" s="39"/>
      <c r="C2530" s="1"/>
      <c r="D2530" s="14"/>
      <c r="E2530" s="40"/>
    </row>
    <row r="2531" spans="1:5">
      <c r="A2531" s="39"/>
      <c r="B2531" s="39"/>
      <c r="C2531" s="1"/>
      <c r="D2531" s="14"/>
      <c r="E2531" s="40"/>
    </row>
    <row r="2532" spans="1:5">
      <c r="A2532" s="39"/>
      <c r="B2532" s="39"/>
      <c r="C2532" s="1"/>
      <c r="D2532" s="14"/>
      <c r="E2532" s="40"/>
    </row>
    <row r="2533" spans="1:5">
      <c r="A2533" s="39"/>
      <c r="B2533" s="39"/>
      <c r="C2533" s="1"/>
      <c r="D2533" s="14"/>
      <c r="E2533" s="40"/>
    </row>
    <row r="2534" spans="1:5">
      <c r="A2534" s="39"/>
      <c r="B2534" s="39"/>
      <c r="C2534" s="1"/>
      <c r="D2534" s="14"/>
      <c r="E2534" s="40"/>
    </row>
    <row r="2535" spans="1:5">
      <c r="A2535" s="39"/>
      <c r="B2535" s="39"/>
      <c r="C2535" s="1"/>
      <c r="D2535" s="14"/>
      <c r="E2535" s="40"/>
    </row>
    <row r="2536" spans="1:5">
      <c r="A2536" s="39"/>
      <c r="B2536" s="39"/>
      <c r="C2536" s="1"/>
      <c r="D2536" s="14"/>
      <c r="E2536" s="40"/>
    </row>
    <row r="2537" spans="1:5">
      <c r="A2537" s="39"/>
      <c r="B2537" s="39"/>
      <c r="C2537" s="1"/>
      <c r="D2537" s="14"/>
      <c r="E2537" s="40"/>
    </row>
    <row r="2538" spans="1:5">
      <c r="A2538" s="39"/>
      <c r="B2538" s="39"/>
      <c r="C2538" s="1"/>
      <c r="D2538" s="14"/>
      <c r="E2538" s="40"/>
    </row>
    <row r="2539" spans="1:5">
      <c r="A2539" s="39"/>
      <c r="B2539" s="39"/>
      <c r="C2539" s="1"/>
      <c r="D2539" s="14"/>
      <c r="E2539" s="40"/>
    </row>
    <row r="2540" spans="1:5">
      <c r="A2540" s="39"/>
      <c r="B2540" s="39"/>
      <c r="C2540" s="1"/>
      <c r="D2540" s="14"/>
      <c r="E2540" s="40"/>
    </row>
    <row r="2541" spans="1:5">
      <c r="A2541" s="39"/>
      <c r="B2541" s="39"/>
      <c r="C2541" s="1"/>
      <c r="D2541" s="14"/>
      <c r="E2541" s="40"/>
    </row>
    <row r="2542" spans="1:5">
      <c r="A2542" s="39"/>
      <c r="B2542" s="39"/>
      <c r="C2542" s="1"/>
      <c r="D2542" s="14"/>
      <c r="E2542" s="40"/>
    </row>
    <row r="2543" spans="1:5">
      <c r="A2543" s="39"/>
      <c r="B2543" s="39"/>
      <c r="C2543" s="1"/>
      <c r="D2543" s="14"/>
      <c r="E2543" s="40"/>
    </row>
    <row r="2544" spans="1:5">
      <c r="A2544" s="39"/>
      <c r="B2544" s="39"/>
      <c r="C2544" s="1"/>
      <c r="D2544" s="14"/>
      <c r="E2544" s="40"/>
    </row>
    <row r="2545" spans="1:5">
      <c r="A2545" s="39"/>
      <c r="B2545" s="39"/>
      <c r="C2545" s="1"/>
      <c r="D2545" s="14"/>
      <c r="E2545" s="40"/>
    </row>
    <row r="2546" spans="1:5">
      <c r="A2546" s="39"/>
      <c r="B2546" s="39"/>
      <c r="C2546" s="1"/>
      <c r="D2546" s="14"/>
      <c r="E2546" s="40"/>
    </row>
    <row r="2547" spans="1:5">
      <c r="A2547" s="39"/>
      <c r="B2547" s="39"/>
      <c r="C2547" s="1"/>
      <c r="D2547" s="14"/>
      <c r="E2547" s="40"/>
    </row>
    <row r="2548" spans="1:5">
      <c r="A2548" s="39"/>
      <c r="B2548" s="39"/>
      <c r="C2548" s="1"/>
      <c r="D2548" s="14"/>
      <c r="E2548" s="40"/>
    </row>
    <row r="2549" spans="1:5">
      <c r="A2549" s="39"/>
      <c r="B2549" s="39"/>
      <c r="C2549" s="1"/>
      <c r="D2549" s="14"/>
      <c r="E2549" s="40"/>
    </row>
    <row r="2550" spans="1:5">
      <c r="A2550" s="39"/>
      <c r="B2550" s="39"/>
      <c r="C2550" s="1"/>
      <c r="D2550" s="14"/>
      <c r="E2550" s="40"/>
    </row>
    <row r="2551" spans="1:5">
      <c r="A2551" s="39"/>
      <c r="B2551" s="39"/>
      <c r="C2551" s="1"/>
      <c r="D2551" s="14"/>
      <c r="E2551" s="40"/>
    </row>
    <row r="2552" spans="1:5">
      <c r="A2552" s="39"/>
      <c r="B2552" s="39"/>
      <c r="C2552" s="1"/>
      <c r="D2552" s="14"/>
      <c r="E2552" s="40"/>
    </row>
    <row r="2553" spans="1:5">
      <c r="A2553" s="39"/>
      <c r="B2553" s="39"/>
      <c r="C2553" s="1"/>
      <c r="D2553" s="14"/>
      <c r="E2553" s="40"/>
    </row>
    <row r="2554" spans="1:5">
      <c r="A2554" s="39"/>
      <c r="B2554" s="39"/>
      <c r="C2554" s="1"/>
      <c r="D2554" s="14"/>
      <c r="E2554" s="40"/>
    </row>
    <row r="2555" spans="1:5">
      <c r="A2555" s="39"/>
      <c r="B2555" s="39"/>
      <c r="C2555" s="1"/>
      <c r="D2555" s="14"/>
      <c r="E2555" s="40"/>
    </row>
    <row r="2556" spans="1:5">
      <c r="A2556" s="39"/>
      <c r="B2556" s="39"/>
      <c r="C2556" s="1"/>
      <c r="D2556" s="14"/>
      <c r="E2556" s="40"/>
    </row>
    <row r="2557" spans="1:5">
      <c r="A2557" s="39"/>
      <c r="B2557" s="39"/>
      <c r="C2557" s="1"/>
      <c r="D2557" s="14"/>
      <c r="E2557" s="40"/>
    </row>
    <row r="2558" spans="1:5">
      <c r="A2558" s="39"/>
      <c r="B2558" s="39"/>
      <c r="C2558" s="1"/>
      <c r="D2558" s="14"/>
      <c r="E2558" s="40"/>
    </row>
    <row r="2559" spans="1:5">
      <c r="A2559" s="39"/>
      <c r="B2559" s="39"/>
      <c r="C2559" s="1"/>
      <c r="D2559" s="14"/>
      <c r="E2559" s="40"/>
    </row>
    <row r="2560" spans="1:5">
      <c r="A2560" s="39"/>
      <c r="B2560" s="39"/>
      <c r="C2560" s="1"/>
      <c r="D2560" s="14"/>
      <c r="E2560" s="40"/>
    </row>
    <row r="2561" spans="1:5">
      <c r="A2561" s="39"/>
      <c r="B2561" s="39"/>
      <c r="C2561" s="1"/>
      <c r="D2561" s="14"/>
      <c r="E2561" s="40"/>
    </row>
    <row r="2562" spans="1:5">
      <c r="A2562" s="39"/>
      <c r="B2562" s="39"/>
      <c r="C2562" s="1"/>
      <c r="D2562" s="14"/>
      <c r="E2562" s="40"/>
    </row>
    <row r="2563" spans="1:5">
      <c r="A2563" s="39"/>
      <c r="B2563" s="39"/>
      <c r="C2563" s="1"/>
      <c r="D2563" s="14"/>
      <c r="E2563" s="40"/>
    </row>
    <row r="2564" spans="1:5">
      <c r="A2564" s="39"/>
      <c r="B2564" s="39"/>
      <c r="C2564" s="1"/>
      <c r="D2564" s="14"/>
      <c r="E2564" s="40"/>
    </row>
    <row r="2565" spans="1:5">
      <c r="A2565" s="39"/>
      <c r="B2565" s="39"/>
      <c r="C2565" s="1"/>
      <c r="D2565" s="14"/>
      <c r="E2565" s="40"/>
    </row>
    <row r="2566" spans="1:5">
      <c r="A2566" s="39"/>
      <c r="B2566" s="39"/>
      <c r="C2566" s="1"/>
      <c r="D2566" s="14"/>
      <c r="E2566" s="40"/>
    </row>
    <row r="2567" spans="1:5">
      <c r="A2567" s="39"/>
      <c r="B2567" s="39"/>
      <c r="C2567" s="1"/>
      <c r="D2567" s="14"/>
      <c r="E2567" s="40"/>
    </row>
    <row r="2568" spans="1:5">
      <c r="A2568" s="39"/>
      <c r="B2568" s="39"/>
      <c r="C2568" s="1"/>
      <c r="D2568" s="14"/>
      <c r="E2568" s="40"/>
    </row>
    <row r="2569" spans="1:5">
      <c r="A2569" s="39"/>
      <c r="B2569" s="39"/>
      <c r="C2569" s="1"/>
      <c r="D2569" s="14"/>
      <c r="E2569" s="40"/>
    </row>
    <row r="2570" spans="1:5">
      <c r="A2570" s="39"/>
      <c r="B2570" s="39"/>
      <c r="C2570" s="1"/>
      <c r="D2570" s="14"/>
      <c r="E2570" s="40"/>
    </row>
    <row r="2571" spans="1:5">
      <c r="A2571" s="39"/>
      <c r="B2571" s="39"/>
      <c r="C2571" s="1"/>
      <c r="D2571" s="14"/>
      <c r="E2571" s="40"/>
    </row>
    <row r="2572" spans="1:5">
      <c r="A2572" s="39"/>
      <c r="B2572" s="39"/>
      <c r="C2572" s="1"/>
      <c r="D2572" s="14"/>
      <c r="E2572" s="40"/>
    </row>
    <row r="2573" spans="1:5">
      <c r="A2573" s="39"/>
      <c r="B2573" s="39"/>
      <c r="C2573" s="1"/>
      <c r="D2573" s="14"/>
      <c r="E2573" s="40"/>
    </row>
    <row r="2574" spans="1:5">
      <c r="A2574" s="39"/>
      <c r="B2574" s="39"/>
      <c r="C2574" s="1"/>
      <c r="D2574" s="14"/>
      <c r="E2574" s="40"/>
    </row>
    <row r="2575" spans="1:5">
      <c r="A2575" s="39"/>
      <c r="B2575" s="39"/>
      <c r="C2575" s="1"/>
      <c r="D2575" s="14"/>
      <c r="E2575" s="40"/>
    </row>
    <row r="2576" spans="1:5">
      <c r="A2576" s="39"/>
      <c r="B2576" s="39"/>
      <c r="C2576" s="1"/>
      <c r="D2576" s="14"/>
      <c r="E2576" s="40"/>
    </row>
    <row r="2577" spans="1:5">
      <c r="A2577" s="39"/>
      <c r="B2577" s="39"/>
      <c r="C2577" s="1"/>
      <c r="D2577" s="14"/>
      <c r="E2577" s="40"/>
    </row>
    <row r="2578" spans="1:5">
      <c r="A2578" s="39"/>
      <c r="B2578" s="39"/>
      <c r="C2578" s="1"/>
      <c r="D2578" s="14"/>
      <c r="E2578" s="40"/>
    </row>
    <row r="2579" spans="1:5">
      <c r="A2579" s="39"/>
      <c r="B2579" s="39"/>
      <c r="C2579" s="1"/>
      <c r="D2579" s="14"/>
      <c r="E2579" s="40"/>
    </row>
    <row r="2580" spans="1:5">
      <c r="A2580" s="39"/>
      <c r="B2580" s="39"/>
      <c r="C2580" s="1"/>
      <c r="D2580" s="14"/>
      <c r="E2580" s="40"/>
    </row>
    <row r="2581" spans="1:5">
      <c r="A2581" s="39"/>
      <c r="B2581" s="39"/>
      <c r="C2581" s="1"/>
      <c r="D2581" s="14"/>
      <c r="E2581" s="40"/>
    </row>
    <row r="2582" spans="1:5">
      <c r="A2582" s="39"/>
      <c r="B2582" s="39"/>
      <c r="C2582" s="1"/>
      <c r="D2582" s="14"/>
      <c r="E2582" s="40"/>
    </row>
    <row r="2583" spans="1:5">
      <c r="A2583" s="39"/>
      <c r="B2583" s="39"/>
      <c r="C2583" s="1"/>
      <c r="D2583" s="14"/>
      <c r="E2583" s="40"/>
    </row>
    <row r="2584" spans="1:5">
      <c r="A2584" s="39"/>
      <c r="B2584" s="39"/>
      <c r="C2584" s="1"/>
      <c r="D2584" s="14"/>
      <c r="E2584" s="40"/>
    </row>
    <row r="2585" spans="1:5">
      <c r="A2585" s="39"/>
      <c r="B2585" s="39"/>
      <c r="C2585" s="1"/>
      <c r="D2585" s="14"/>
      <c r="E2585" s="40"/>
    </row>
    <row r="2586" spans="1:5">
      <c r="A2586" s="39"/>
      <c r="B2586" s="39"/>
      <c r="C2586" s="1"/>
      <c r="D2586" s="14"/>
      <c r="E2586" s="40"/>
    </row>
    <row r="2587" spans="1:5">
      <c r="A2587" s="39"/>
      <c r="B2587" s="39"/>
      <c r="C2587" s="1"/>
      <c r="D2587" s="14"/>
      <c r="E2587" s="40"/>
    </row>
    <row r="2588" spans="1:5">
      <c r="A2588" s="39"/>
      <c r="B2588" s="39"/>
      <c r="C2588" s="1"/>
      <c r="D2588" s="14"/>
      <c r="E2588" s="40"/>
    </row>
    <row r="2589" spans="1:5">
      <c r="A2589" s="39"/>
      <c r="B2589" s="39"/>
      <c r="C2589" s="1"/>
      <c r="D2589" s="14"/>
      <c r="E2589" s="40"/>
    </row>
    <row r="2590" spans="1:5">
      <c r="A2590" s="39"/>
      <c r="B2590" s="39"/>
      <c r="C2590" s="1"/>
      <c r="D2590" s="14"/>
      <c r="E2590" s="40"/>
    </row>
    <row r="2591" spans="1:5">
      <c r="A2591" s="39"/>
      <c r="B2591" s="39"/>
      <c r="C2591" s="1"/>
      <c r="D2591" s="14"/>
      <c r="E2591" s="40"/>
    </row>
    <row r="2592" spans="1:5">
      <c r="A2592" s="39"/>
      <c r="B2592" s="39"/>
      <c r="C2592" s="1"/>
      <c r="D2592" s="14"/>
      <c r="E2592" s="40"/>
    </row>
    <row r="2593" spans="1:5">
      <c r="A2593" s="39"/>
      <c r="B2593" s="39"/>
      <c r="C2593" s="1"/>
      <c r="D2593" s="14"/>
      <c r="E2593" s="40"/>
    </row>
    <row r="2594" spans="1:5">
      <c r="A2594" s="39"/>
      <c r="B2594" s="39"/>
      <c r="C2594" s="1"/>
      <c r="D2594" s="14"/>
      <c r="E2594" s="40"/>
    </row>
    <row r="2595" spans="1:5">
      <c r="A2595" s="39"/>
      <c r="B2595" s="39"/>
      <c r="C2595" s="1"/>
      <c r="D2595" s="14"/>
      <c r="E2595" s="40"/>
    </row>
    <row r="2596" spans="1:5">
      <c r="A2596" s="39"/>
      <c r="B2596" s="39"/>
      <c r="C2596" s="1"/>
      <c r="D2596" s="14"/>
      <c r="E2596" s="40"/>
    </row>
    <row r="2597" spans="1:5">
      <c r="A2597" s="39"/>
      <c r="B2597" s="39"/>
      <c r="C2597" s="1"/>
      <c r="D2597" s="14"/>
      <c r="E2597" s="40"/>
    </row>
    <row r="2598" spans="1:5">
      <c r="A2598" s="39"/>
      <c r="B2598" s="39"/>
      <c r="C2598" s="1"/>
      <c r="D2598" s="14"/>
      <c r="E2598" s="40"/>
    </row>
    <row r="2599" spans="1:5">
      <c r="A2599" s="39"/>
      <c r="B2599" s="39"/>
      <c r="C2599" s="1"/>
      <c r="D2599" s="14"/>
      <c r="E2599" s="40"/>
    </row>
    <row r="2600" spans="1:5">
      <c r="A2600" s="39"/>
      <c r="B2600" s="39"/>
      <c r="C2600" s="1"/>
      <c r="D2600" s="14"/>
      <c r="E2600" s="40"/>
    </row>
    <row r="2601" spans="1:5">
      <c r="A2601" s="39"/>
      <c r="B2601" s="39"/>
      <c r="C2601" s="1"/>
      <c r="D2601" s="14"/>
      <c r="E2601" s="40"/>
    </row>
    <row r="2602" spans="1:5">
      <c r="A2602" s="39"/>
      <c r="B2602" s="39"/>
      <c r="C2602" s="1"/>
      <c r="D2602" s="14"/>
      <c r="E2602" s="40"/>
    </row>
    <row r="2603" spans="1:5">
      <c r="A2603" s="39"/>
      <c r="B2603" s="39"/>
      <c r="C2603" s="1"/>
      <c r="D2603" s="14"/>
      <c r="E2603" s="40"/>
    </row>
    <row r="2604" spans="1:5">
      <c r="A2604" s="39"/>
      <c r="B2604" s="39"/>
      <c r="C2604" s="1"/>
      <c r="D2604" s="14"/>
      <c r="E2604" s="40"/>
    </row>
    <row r="2605" spans="1:5">
      <c r="A2605" s="39"/>
      <c r="B2605" s="39"/>
      <c r="C2605" s="1"/>
      <c r="D2605" s="14"/>
      <c r="E2605" s="40"/>
    </row>
    <row r="2606" spans="1:5">
      <c r="A2606" s="39"/>
      <c r="B2606" s="39"/>
      <c r="C2606" s="1"/>
      <c r="D2606" s="14"/>
      <c r="E2606" s="40"/>
    </row>
    <row r="2607" spans="1:5">
      <c r="A2607" s="39"/>
      <c r="B2607" s="39"/>
      <c r="C2607" s="1"/>
      <c r="D2607" s="14"/>
      <c r="E2607" s="40"/>
    </row>
    <row r="2608" spans="1:5">
      <c r="A2608" s="39"/>
      <c r="B2608" s="39"/>
      <c r="C2608" s="1"/>
      <c r="D2608" s="14"/>
      <c r="E2608" s="40"/>
    </row>
    <row r="2609" spans="1:5">
      <c r="A2609" s="39"/>
      <c r="B2609" s="39"/>
      <c r="C2609" s="1"/>
      <c r="D2609" s="14"/>
      <c r="E2609" s="40"/>
    </row>
    <row r="2610" spans="1:5">
      <c r="A2610" s="39"/>
      <c r="B2610" s="39"/>
      <c r="C2610" s="1"/>
      <c r="D2610" s="14"/>
      <c r="E2610" s="40"/>
    </row>
    <row r="2611" spans="1:5">
      <c r="A2611" s="39"/>
      <c r="B2611" s="39"/>
      <c r="C2611" s="1"/>
      <c r="D2611" s="14"/>
      <c r="E2611" s="40"/>
    </row>
    <row r="2612" spans="1:5">
      <c r="A2612" s="39"/>
      <c r="B2612" s="39"/>
      <c r="C2612" s="1"/>
      <c r="D2612" s="14"/>
      <c r="E2612" s="40"/>
    </row>
    <row r="2613" spans="1:5">
      <c r="A2613" s="39"/>
      <c r="B2613" s="39"/>
      <c r="C2613" s="1"/>
      <c r="D2613" s="14"/>
      <c r="E2613" s="40"/>
    </row>
    <row r="2614" spans="1:5">
      <c r="A2614" s="39"/>
      <c r="B2614" s="39"/>
      <c r="C2614" s="1"/>
      <c r="D2614" s="14"/>
      <c r="E2614" s="40"/>
    </row>
    <row r="2615" spans="1:5">
      <c r="A2615" s="39"/>
      <c r="B2615" s="39"/>
      <c r="C2615" s="1"/>
      <c r="D2615" s="14"/>
      <c r="E2615" s="40"/>
    </row>
    <row r="2616" spans="1:5">
      <c r="A2616" s="39"/>
      <c r="B2616" s="39"/>
      <c r="C2616" s="1"/>
      <c r="D2616" s="14"/>
      <c r="E2616" s="40"/>
    </row>
    <row r="2617" spans="1:5">
      <c r="A2617" s="39"/>
      <c r="B2617" s="39"/>
      <c r="C2617" s="1"/>
      <c r="D2617" s="14"/>
      <c r="E2617" s="40"/>
    </row>
    <row r="2618" spans="1:5">
      <c r="A2618" s="39"/>
      <c r="B2618" s="39"/>
      <c r="C2618" s="1"/>
      <c r="D2618" s="14"/>
      <c r="E2618" s="40"/>
    </row>
    <row r="2619" spans="1:5">
      <c r="A2619" s="39"/>
      <c r="B2619" s="39"/>
      <c r="C2619" s="1"/>
      <c r="D2619" s="14"/>
      <c r="E2619" s="40"/>
    </row>
    <row r="2620" spans="1:5">
      <c r="A2620" s="39"/>
      <c r="B2620" s="39"/>
      <c r="C2620" s="1"/>
      <c r="D2620" s="14"/>
      <c r="E2620" s="40"/>
    </row>
    <row r="2621" spans="1:5">
      <c r="A2621" s="39"/>
      <c r="B2621" s="39"/>
      <c r="C2621" s="1"/>
      <c r="D2621" s="14"/>
      <c r="E2621" s="40"/>
    </row>
    <row r="2622" spans="1:5">
      <c r="A2622" s="39"/>
      <c r="B2622" s="39"/>
      <c r="C2622" s="1"/>
      <c r="D2622" s="14"/>
      <c r="E2622" s="40"/>
    </row>
    <row r="2623" spans="1:5">
      <c r="A2623" s="39"/>
      <c r="B2623" s="39"/>
      <c r="C2623" s="1"/>
      <c r="D2623" s="14"/>
      <c r="E2623" s="40"/>
    </row>
    <row r="2624" spans="1:5">
      <c r="A2624" s="39"/>
      <c r="B2624" s="39"/>
      <c r="C2624" s="1"/>
      <c r="D2624" s="14"/>
      <c r="E2624" s="40"/>
    </row>
    <row r="2625" spans="1:5">
      <c r="A2625" s="39"/>
      <c r="B2625" s="39"/>
      <c r="C2625" s="1"/>
      <c r="D2625" s="14"/>
      <c r="E2625" s="40"/>
    </row>
    <row r="2626" spans="1:5">
      <c r="A2626" s="39"/>
      <c r="B2626" s="39"/>
      <c r="C2626" s="1"/>
      <c r="D2626" s="14"/>
      <c r="E2626" s="40"/>
    </row>
    <row r="2627" spans="1:5">
      <c r="A2627" s="39"/>
      <c r="B2627" s="39"/>
      <c r="C2627" s="1"/>
      <c r="D2627" s="14"/>
      <c r="E2627" s="40"/>
    </row>
    <row r="2628" spans="1:5">
      <c r="A2628" s="39"/>
      <c r="B2628" s="39"/>
      <c r="C2628" s="1"/>
      <c r="D2628" s="14"/>
      <c r="E2628" s="40"/>
    </row>
    <row r="2629" spans="1:5">
      <c r="A2629" s="39"/>
      <c r="B2629" s="39"/>
      <c r="C2629" s="1"/>
      <c r="D2629" s="14"/>
      <c r="E2629" s="40"/>
    </row>
    <row r="2630" spans="1:5">
      <c r="A2630" s="39"/>
      <c r="B2630" s="39"/>
      <c r="C2630" s="1"/>
      <c r="D2630" s="14"/>
      <c r="E2630" s="40"/>
    </row>
    <row r="2631" spans="1:5">
      <c r="A2631" s="39"/>
      <c r="B2631" s="39"/>
      <c r="C2631" s="1"/>
      <c r="D2631" s="14"/>
      <c r="E2631" s="40"/>
    </row>
    <row r="2632" spans="1:5">
      <c r="A2632" s="39"/>
      <c r="B2632" s="39"/>
      <c r="C2632" s="1"/>
      <c r="D2632" s="14"/>
      <c r="E2632" s="40"/>
    </row>
    <row r="2633" spans="1:5">
      <c r="A2633" s="39"/>
      <c r="B2633" s="39"/>
      <c r="C2633" s="1"/>
      <c r="D2633" s="14"/>
      <c r="E2633" s="40"/>
    </row>
    <row r="2634" spans="1:5">
      <c r="A2634" s="39"/>
      <c r="B2634" s="39"/>
      <c r="C2634" s="1"/>
      <c r="D2634" s="14"/>
      <c r="E2634" s="40"/>
    </row>
    <row r="2635" spans="1:5">
      <c r="A2635" s="39"/>
      <c r="B2635" s="39"/>
      <c r="C2635" s="1"/>
      <c r="D2635" s="14"/>
      <c r="E2635" s="40"/>
    </row>
    <row r="2636" spans="1:5">
      <c r="A2636" s="39"/>
      <c r="B2636" s="39"/>
      <c r="C2636" s="1"/>
      <c r="D2636" s="14"/>
      <c r="E2636" s="40"/>
    </row>
    <row r="2637" spans="1:5">
      <c r="A2637" s="39"/>
      <c r="B2637" s="39"/>
      <c r="C2637" s="1"/>
      <c r="D2637" s="14"/>
      <c r="E2637" s="40"/>
    </row>
    <row r="2638" spans="1:5">
      <c r="A2638" s="39"/>
      <c r="B2638" s="39"/>
      <c r="C2638" s="1"/>
      <c r="D2638" s="14"/>
      <c r="E2638" s="40"/>
    </row>
    <row r="2639" spans="1:5">
      <c r="A2639" s="39"/>
      <c r="B2639" s="39"/>
      <c r="C2639" s="1"/>
      <c r="D2639" s="14"/>
      <c r="E2639" s="40"/>
    </row>
    <row r="2640" spans="1:5">
      <c r="A2640" s="39"/>
      <c r="B2640" s="39"/>
      <c r="C2640" s="1"/>
      <c r="D2640" s="14"/>
      <c r="E2640" s="40"/>
    </row>
    <row r="2641" spans="1:5">
      <c r="A2641" s="39"/>
      <c r="B2641" s="39"/>
      <c r="C2641" s="1"/>
      <c r="D2641" s="14"/>
      <c r="E2641" s="40"/>
    </row>
    <row r="2642" spans="1:5">
      <c r="A2642" s="39"/>
      <c r="B2642" s="39"/>
      <c r="C2642" s="1"/>
      <c r="D2642" s="14"/>
      <c r="E2642" s="40"/>
    </row>
    <row r="2643" spans="1:5">
      <c r="A2643" s="39"/>
      <c r="B2643" s="39"/>
      <c r="C2643" s="1"/>
      <c r="D2643" s="14"/>
      <c r="E2643" s="40"/>
    </row>
    <row r="2644" spans="1:5">
      <c r="A2644" s="39"/>
      <c r="B2644" s="39"/>
      <c r="C2644" s="1"/>
      <c r="D2644" s="14"/>
      <c r="E2644" s="40"/>
    </row>
    <row r="2645" spans="1:5">
      <c r="A2645" s="39"/>
      <c r="B2645" s="39"/>
      <c r="C2645" s="1"/>
      <c r="D2645" s="14"/>
      <c r="E2645" s="40"/>
    </row>
    <row r="2646" spans="1:5">
      <c r="A2646" s="39"/>
      <c r="B2646" s="39"/>
      <c r="C2646" s="1"/>
      <c r="D2646" s="14"/>
      <c r="E2646" s="40"/>
    </row>
    <row r="2647" spans="1:5">
      <c r="A2647" s="39"/>
      <c r="B2647" s="39"/>
      <c r="C2647" s="1"/>
      <c r="D2647" s="14"/>
      <c r="E2647" s="40"/>
    </row>
    <row r="2648" spans="1:5">
      <c r="A2648" s="39"/>
      <c r="B2648" s="39"/>
      <c r="C2648" s="1"/>
      <c r="D2648" s="14"/>
      <c r="E2648" s="40"/>
    </row>
    <row r="2649" spans="1:5">
      <c r="A2649" s="39"/>
      <c r="B2649" s="39"/>
      <c r="C2649" s="1"/>
      <c r="D2649" s="14"/>
      <c r="E2649" s="40"/>
    </row>
    <row r="2650" spans="1:5">
      <c r="A2650" s="39"/>
      <c r="B2650" s="39"/>
      <c r="C2650" s="1"/>
      <c r="D2650" s="14"/>
      <c r="E2650" s="40"/>
    </row>
    <row r="2651" spans="1:5">
      <c r="A2651" s="39"/>
      <c r="B2651" s="39"/>
      <c r="C2651" s="1"/>
      <c r="D2651" s="14"/>
      <c r="E2651" s="40"/>
    </row>
    <row r="2652" spans="1:5">
      <c r="A2652" s="39"/>
      <c r="B2652" s="39"/>
      <c r="C2652" s="1"/>
      <c r="D2652" s="14"/>
      <c r="E2652" s="40"/>
    </row>
    <row r="2653" spans="1:5">
      <c r="A2653" s="39"/>
      <c r="B2653" s="39"/>
      <c r="C2653" s="1"/>
      <c r="D2653" s="14"/>
      <c r="E2653" s="40"/>
    </row>
    <row r="2654" spans="1:5">
      <c r="A2654" s="39"/>
      <c r="B2654" s="39"/>
      <c r="C2654" s="1"/>
      <c r="D2654" s="14"/>
      <c r="E2654" s="40"/>
    </row>
    <row r="2655" spans="1:5">
      <c r="A2655" s="39"/>
      <c r="B2655" s="39"/>
      <c r="C2655" s="1"/>
      <c r="D2655" s="14"/>
      <c r="E2655" s="40"/>
    </row>
    <row r="2656" spans="1:5">
      <c r="A2656" s="39"/>
      <c r="B2656" s="39"/>
      <c r="C2656" s="1"/>
      <c r="D2656" s="14"/>
      <c r="E2656" s="40"/>
    </row>
    <row r="2657" spans="1:5">
      <c r="A2657" s="39"/>
      <c r="B2657" s="39"/>
      <c r="C2657" s="1"/>
      <c r="D2657" s="14"/>
      <c r="E2657" s="40"/>
    </row>
    <row r="2658" spans="1:5">
      <c r="A2658" s="39"/>
      <c r="B2658" s="39"/>
      <c r="C2658" s="1"/>
      <c r="D2658" s="14"/>
      <c r="E2658" s="40"/>
    </row>
    <row r="2659" spans="1:5">
      <c r="A2659" s="39"/>
      <c r="B2659" s="39"/>
      <c r="C2659" s="1"/>
      <c r="D2659" s="14"/>
      <c r="E2659" s="40"/>
    </row>
    <row r="2660" spans="1:5">
      <c r="A2660" s="39"/>
      <c r="B2660" s="39"/>
      <c r="C2660" s="1"/>
      <c r="D2660" s="14"/>
      <c r="E2660" s="40"/>
    </row>
    <row r="2661" spans="1:5">
      <c r="A2661" s="39"/>
      <c r="B2661" s="39"/>
      <c r="C2661" s="1"/>
      <c r="D2661" s="14"/>
      <c r="E2661" s="40"/>
    </row>
    <row r="2662" spans="1:5">
      <c r="A2662" s="39"/>
      <c r="B2662" s="39"/>
      <c r="C2662" s="1"/>
      <c r="D2662" s="14"/>
      <c r="E2662" s="40"/>
    </row>
    <row r="2663" spans="1:5">
      <c r="A2663" s="39"/>
      <c r="B2663" s="39"/>
      <c r="C2663" s="1"/>
      <c r="D2663" s="14"/>
      <c r="E2663" s="40"/>
    </row>
    <row r="2664" spans="1:5">
      <c r="A2664" s="39"/>
      <c r="B2664" s="39"/>
      <c r="C2664" s="1"/>
      <c r="D2664" s="14"/>
      <c r="E2664" s="40"/>
    </row>
    <row r="2665" spans="1:5">
      <c r="A2665" s="39"/>
      <c r="B2665" s="39"/>
      <c r="C2665" s="1"/>
      <c r="D2665" s="14"/>
      <c r="E2665" s="40"/>
    </row>
    <row r="2666" spans="1:5">
      <c r="A2666" s="39"/>
      <c r="B2666" s="39"/>
      <c r="C2666" s="1"/>
      <c r="D2666" s="14"/>
      <c r="E2666" s="40"/>
    </row>
    <row r="2667" spans="1:5">
      <c r="A2667" s="39"/>
      <c r="B2667" s="39"/>
      <c r="C2667" s="1"/>
      <c r="D2667" s="14"/>
      <c r="E2667" s="40"/>
    </row>
    <row r="2668" spans="1:5">
      <c r="A2668" s="39"/>
      <c r="B2668" s="39"/>
      <c r="C2668" s="1"/>
      <c r="D2668" s="14"/>
      <c r="E2668" s="40"/>
    </row>
    <row r="2669" spans="1:5">
      <c r="A2669" s="39"/>
      <c r="B2669" s="39"/>
      <c r="C2669" s="1"/>
      <c r="D2669" s="14"/>
      <c r="E2669" s="40"/>
    </row>
    <row r="2670" spans="1:5">
      <c r="A2670" s="39"/>
      <c r="B2670" s="39"/>
      <c r="C2670" s="1"/>
      <c r="D2670" s="14"/>
      <c r="E2670" s="40"/>
    </row>
    <row r="2671" spans="1:5">
      <c r="A2671" s="39"/>
      <c r="B2671" s="39"/>
      <c r="C2671" s="1"/>
      <c r="D2671" s="14"/>
      <c r="E2671" s="40"/>
    </row>
    <row r="2672" spans="1:5">
      <c r="A2672" s="39"/>
      <c r="B2672" s="39"/>
      <c r="C2672" s="1"/>
      <c r="D2672" s="14"/>
      <c r="E2672" s="40"/>
    </row>
    <row r="2673" spans="1:5">
      <c r="A2673" s="39"/>
      <c r="B2673" s="39"/>
      <c r="C2673" s="1"/>
      <c r="D2673" s="14"/>
      <c r="E2673" s="40"/>
    </row>
    <row r="2674" spans="1:5">
      <c r="A2674" s="39"/>
      <c r="B2674" s="39"/>
      <c r="C2674" s="1"/>
      <c r="D2674" s="14"/>
      <c r="E2674" s="40"/>
    </row>
    <row r="2675" spans="1:5">
      <c r="A2675" s="39"/>
      <c r="B2675" s="39"/>
      <c r="C2675" s="1"/>
      <c r="D2675" s="14"/>
      <c r="E2675" s="40"/>
    </row>
    <row r="2676" spans="1:5">
      <c r="A2676" s="39"/>
      <c r="B2676" s="39"/>
      <c r="C2676" s="1"/>
      <c r="D2676" s="14"/>
      <c r="E2676" s="40"/>
    </row>
    <row r="2677" spans="1:5">
      <c r="A2677" s="39"/>
      <c r="B2677" s="39"/>
      <c r="C2677" s="1"/>
      <c r="D2677" s="14"/>
      <c r="E2677" s="40"/>
    </row>
    <row r="2678" spans="1:5">
      <c r="A2678" s="39"/>
      <c r="B2678" s="39"/>
      <c r="C2678" s="1"/>
      <c r="D2678" s="14"/>
      <c r="E2678" s="40"/>
    </row>
    <row r="2679" spans="1:5">
      <c r="A2679" s="39"/>
      <c r="B2679" s="39"/>
      <c r="C2679" s="1"/>
      <c r="D2679" s="14"/>
      <c r="E2679" s="40"/>
    </row>
    <row r="2680" spans="1:5">
      <c r="A2680" s="39"/>
      <c r="B2680" s="39"/>
      <c r="C2680" s="1"/>
      <c r="D2680" s="14"/>
      <c r="E2680" s="40"/>
    </row>
    <row r="2681" spans="1:5">
      <c r="A2681" s="39"/>
      <c r="B2681" s="39"/>
      <c r="C2681" s="1"/>
      <c r="D2681" s="14"/>
      <c r="E2681" s="40"/>
    </row>
    <row r="2682" spans="1:5">
      <c r="A2682" s="39"/>
      <c r="B2682" s="39"/>
      <c r="C2682" s="1"/>
      <c r="D2682" s="14"/>
      <c r="E2682" s="40"/>
    </row>
    <row r="2683" spans="1:5">
      <c r="A2683" s="39"/>
      <c r="B2683" s="39"/>
      <c r="C2683" s="1"/>
      <c r="D2683" s="14"/>
      <c r="E2683" s="40"/>
    </row>
    <row r="2684" spans="1:5">
      <c r="A2684" s="39"/>
      <c r="B2684" s="39"/>
      <c r="C2684" s="1"/>
      <c r="D2684" s="14"/>
      <c r="E2684" s="40"/>
    </row>
    <row r="2685" spans="1:5">
      <c r="A2685" s="39"/>
      <c r="B2685" s="39"/>
      <c r="C2685" s="1"/>
      <c r="D2685" s="14"/>
      <c r="E2685" s="40"/>
    </row>
    <row r="2686" spans="1:5">
      <c r="A2686" s="39"/>
      <c r="B2686" s="39"/>
      <c r="C2686" s="1"/>
      <c r="D2686" s="14"/>
      <c r="E2686" s="40"/>
    </row>
    <row r="2687" spans="1:5">
      <c r="A2687" s="39"/>
      <c r="B2687" s="39"/>
      <c r="C2687" s="1"/>
      <c r="D2687" s="14"/>
      <c r="E2687" s="40"/>
    </row>
    <row r="2688" spans="1:5">
      <c r="A2688" s="39"/>
      <c r="B2688" s="39"/>
      <c r="C2688" s="1"/>
      <c r="D2688" s="14"/>
      <c r="E2688" s="40"/>
    </row>
    <row r="2689" spans="1:5">
      <c r="A2689" s="39"/>
      <c r="B2689" s="39"/>
      <c r="C2689" s="1"/>
      <c r="D2689" s="14"/>
      <c r="E2689" s="40"/>
    </row>
    <row r="2690" spans="1:5">
      <c r="A2690" s="39"/>
      <c r="B2690" s="39"/>
      <c r="C2690" s="1"/>
      <c r="D2690" s="14"/>
      <c r="E2690" s="40"/>
    </row>
    <row r="2691" spans="1:5">
      <c r="A2691" s="39"/>
      <c r="B2691" s="39"/>
      <c r="C2691" s="1"/>
      <c r="D2691" s="14"/>
      <c r="E2691" s="40"/>
    </row>
    <row r="2692" spans="1:5">
      <c r="A2692" s="39"/>
      <c r="B2692" s="39"/>
      <c r="C2692" s="1"/>
      <c r="D2692" s="14"/>
      <c r="E2692" s="40"/>
    </row>
    <row r="2693" spans="1:5">
      <c r="A2693" s="39"/>
      <c r="B2693" s="39"/>
      <c r="C2693" s="1"/>
      <c r="D2693" s="14"/>
      <c r="E2693" s="40"/>
    </row>
    <row r="2694" spans="1:5">
      <c r="A2694" s="39"/>
      <c r="B2694" s="39"/>
      <c r="C2694" s="1"/>
      <c r="D2694" s="14"/>
      <c r="E2694" s="40"/>
    </row>
    <row r="2695" spans="1:5">
      <c r="A2695" s="39"/>
      <c r="B2695" s="39"/>
      <c r="C2695" s="1"/>
      <c r="D2695" s="14"/>
      <c r="E2695" s="40"/>
    </row>
    <row r="2696" spans="1:5">
      <c r="A2696" s="39"/>
      <c r="B2696" s="39"/>
      <c r="C2696" s="1"/>
      <c r="D2696" s="14"/>
      <c r="E2696" s="40"/>
    </row>
    <row r="2697" spans="1:5">
      <c r="A2697" s="39"/>
      <c r="B2697" s="39"/>
      <c r="C2697" s="1"/>
      <c r="D2697" s="14"/>
      <c r="E2697" s="40"/>
    </row>
    <row r="2698" spans="1:5">
      <c r="A2698" s="39"/>
      <c r="B2698" s="39"/>
      <c r="C2698" s="1"/>
      <c r="D2698" s="14"/>
      <c r="E2698" s="40"/>
    </row>
    <row r="2699" spans="1:5">
      <c r="A2699" s="39"/>
      <c r="B2699" s="39"/>
      <c r="C2699" s="1"/>
      <c r="D2699" s="14"/>
      <c r="E2699" s="40"/>
    </row>
    <row r="2700" spans="1:5">
      <c r="A2700" s="39"/>
      <c r="B2700" s="39"/>
      <c r="C2700" s="1"/>
      <c r="D2700" s="14"/>
      <c r="E2700" s="40"/>
    </row>
    <row r="2701" spans="1:5">
      <c r="A2701" s="39"/>
      <c r="B2701" s="39"/>
      <c r="C2701" s="1"/>
      <c r="D2701" s="14"/>
      <c r="E2701" s="40"/>
    </row>
    <row r="2702" spans="1:5">
      <c r="A2702" s="39"/>
      <c r="B2702" s="39"/>
      <c r="C2702" s="1"/>
      <c r="D2702" s="14"/>
      <c r="E2702" s="40"/>
    </row>
    <row r="2703" spans="1:5">
      <c r="A2703" s="39"/>
      <c r="B2703" s="39"/>
      <c r="C2703" s="1"/>
      <c r="D2703" s="14"/>
      <c r="E2703" s="40"/>
    </row>
    <row r="2704" spans="1:5">
      <c r="A2704" s="39"/>
      <c r="B2704" s="39"/>
      <c r="C2704" s="1"/>
      <c r="D2704" s="14"/>
      <c r="E2704" s="40"/>
    </row>
    <row r="2705" spans="1:5">
      <c r="A2705" s="39"/>
      <c r="B2705" s="39"/>
      <c r="C2705" s="1"/>
      <c r="D2705" s="14"/>
      <c r="E2705" s="40"/>
    </row>
    <row r="2706" spans="1:5">
      <c r="A2706" s="39"/>
      <c r="B2706" s="39"/>
      <c r="C2706" s="1"/>
      <c r="D2706" s="14"/>
      <c r="E2706" s="40"/>
    </row>
    <row r="2707" spans="1:5">
      <c r="A2707" s="39"/>
      <c r="B2707" s="39"/>
      <c r="C2707" s="1"/>
      <c r="D2707" s="14"/>
      <c r="E2707" s="40"/>
    </row>
    <row r="2708" spans="1:5">
      <c r="A2708" s="39"/>
      <c r="B2708" s="39"/>
      <c r="C2708" s="1"/>
      <c r="D2708" s="14"/>
      <c r="E2708" s="40"/>
    </row>
    <row r="2709" spans="1:5">
      <c r="A2709" s="39"/>
      <c r="B2709" s="39"/>
      <c r="C2709" s="1"/>
      <c r="D2709" s="14"/>
      <c r="E2709" s="40"/>
    </row>
    <row r="2710" spans="1:5">
      <c r="A2710" s="39"/>
      <c r="B2710" s="39"/>
      <c r="C2710" s="1"/>
      <c r="D2710" s="14"/>
      <c r="E2710" s="40"/>
    </row>
    <row r="2711" spans="1:5">
      <c r="A2711" s="39"/>
      <c r="B2711" s="39"/>
      <c r="C2711" s="1"/>
      <c r="D2711" s="14"/>
      <c r="E2711" s="40"/>
    </row>
    <row r="2712" spans="1:5">
      <c r="A2712" s="39"/>
      <c r="B2712" s="39"/>
      <c r="C2712" s="1"/>
      <c r="D2712" s="14"/>
      <c r="E2712" s="40"/>
    </row>
    <row r="2713" spans="1:5">
      <c r="A2713" s="39"/>
      <c r="B2713" s="39"/>
      <c r="C2713" s="1"/>
      <c r="D2713" s="14"/>
      <c r="E2713" s="40"/>
    </row>
    <row r="2714" spans="1:5">
      <c r="A2714" s="39"/>
      <c r="B2714" s="39"/>
      <c r="C2714" s="1"/>
      <c r="D2714" s="14"/>
      <c r="E2714" s="40"/>
    </row>
    <row r="2715" spans="1:5">
      <c r="A2715" s="39"/>
      <c r="B2715" s="39"/>
      <c r="C2715" s="1"/>
      <c r="D2715" s="14"/>
      <c r="E2715" s="40"/>
    </row>
    <row r="2716" spans="1:5">
      <c r="A2716" s="39"/>
      <c r="B2716" s="39"/>
      <c r="C2716" s="1"/>
      <c r="D2716" s="14"/>
      <c r="E2716" s="40"/>
    </row>
    <row r="2717" spans="1:5">
      <c r="A2717" s="39"/>
      <c r="B2717" s="39"/>
      <c r="C2717" s="1"/>
      <c r="D2717" s="14"/>
      <c r="E2717" s="40"/>
    </row>
    <row r="2718" spans="1:5">
      <c r="A2718" s="39"/>
      <c r="B2718" s="39"/>
      <c r="C2718" s="1"/>
      <c r="D2718" s="14"/>
      <c r="E2718" s="40"/>
    </row>
    <row r="2719" spans="1:5">
      <c r="A2719" s="39"/>
      <c r="B2719" s="39"/>
      <c r="C2719" s="1"/>
      <c r="D2719" s="14"/>
      <c r="E2719" s="40"/>
    </row>
    <row r="2720" spans="1:5">
      <c r="A2720" s="39"/>
      <c r="B2720" s="39"/>
      <c r="C2720" s="1"/>
      <c r="D2720" s="14"/>
      <c r="E2720" s="40"/>
    </row>
    <row r="2721" spans="1:5">
      <c r="A2721" s="39"/>
      <c r="B2721" s="39"/>
      <c r="C2721" s="1"/>
      <c r="D2721" s="14"/>
      <c r="E2721" s="40"/>
    </row>
    <row r="2722" spans="1:5">
      <c r="A2722" s="39"/>
      <c r="B2722" s="39"/>
      <c r="C2722" s="1"/>
      <c r="D2722" s="14"/>
      <c r="E2722" s="40"/>
    </row>
    <row r="2723" spans="1:5">
      <c r="A2723" s="39"/>
      <c r="B2723" s="39"/>
      <c r="C2723" s="1"/>
      <c r="D2723" s="14"/>
      <c r="E2723" s="40"/>
    </row>
    <row r="2724" spans="1:5">
      <c r="A2724" s="39"/>
      <c r="B2724" s="39"/>
      <c r="C2724" s="1"/>
      <c r="D2724" s="14"/>
      <c r="E2724" s="40"/>
    </row>
    <row r="2725" spans="1:5">
      <c r="A2725" s="39"/>
      <c r="B2725" s="39"/>
      <c r="C2725" s="1"/>
      <c r="D2725" s="14"/>
      <c r="E2725" s="40"/>
    </row>
    <row r="2726" spans="1:5">
      <c r="A2726" s="39"/>
      <c r="B2726" s="39"/>
      <c r="C2726" s="1"/>
      <c r="D2726" s="14"/>
      <c r="E2726" s="40"/>
    </row>
    <row r="2727" spans="1:5">
      <c r="A2727" s="39"/>
      <c r="B2727" s="39"/>
      <c r="C2727" s="1"/>
      <c r="D2727" s="14"/>
      <c r="E2727" s="40"/>
    </row>
    <row r="2728" spans="1:5">
      <c r="A2728" s="39"/>
      <c r="B2728" s="39"/>
      <c r="C2728" s="1"/>
      <c r="D2728" s="14"/>
      <c r="E2728" s="40"/>
    </row>
    <row r="2729" spans="1:5">
      <c r="A2729" s="39"/>
      <c r="B2729" s="39"/>
      <c r="C2729" s="1"/>
      <c r="D2729" s="14"/>
      <c r="E2729" s="40"/>
    </row>
    <row r="2730" spans="1:5">
      <c r="A2730" s="39"/>
      <c r="B2730" s="39"/>
      <c r="C2730" s="1"/>
      <c r="D2730" s="14"/>
      <c r="E2730" s="40"/>
    </row>
    <row r="2731" spans="1:5">
      <c r="A2731" s="39"/>
      <c r="B2731" s="39"/>
      <c r="C2731" s="1"/>
      <c r="D2731" s="14"/>
      <c r="E2731" s="40"/>
    </row>
    <row r="2732" spans="1:5">
      <c r="A2732" s="39"/>
      <c r="B2732" s="39"/>
      <c r="C2732" s="1"/>
      <c r="D2732" s="14"/>
      <c r="E2732" s="40"/>
    </row>
    <row r="2733" spans="1:5">
      <c r="A2733" s="39"/>
      <c r="B2733" s="39"/>
      <c r="C2733" s="1"/>
      <c r="D2733" s="14"/>
      <c r="E2733" s="40"/>
    </row>
    <row r="2734" spans="1:5">
      <c r="A2734" s="39"/>
      <c r="B2734" s="39"/>
      <c r="C2734" s="1"/>
      <c r="D2734" s="14"/>
      <c r="E2734" s="40"/>
    </row>
    <row r="2735" spans="1:5">
      <c r="A2735" s="39"/>
      <c r="B2735" s="39"/>
      <c r="C2735" s="1"/>
      <c r="D2735" s="14"/>
      <c r="E2735" s="40"/>
    </row>
    <row r="2736" spans="1:5">
      <c r="A2736" s="39"/>
      <c r="B2736" s="39"/>
      <c r="C2736" s="1"/>
      <c r="D2736" s="14"/>
      <c r="E2736" s="40"/>
    </row>
    <row r="2737" spans="1:5">
      <c r="A2737" s="39"/>
      <c r="B2737" s="39"/>
      <c r="C2737" s="1"/>
      <c r="D2737" s="14"/>
      <c r="E2737" s="40"/>
    </row>
    <row r="2738" spans="1:5">
      <c r="A2738" s="39"/>
      <c r="B2738" s="39"/>
      <c r="C2738" s="1"/>
      <c r="D2738" s="14"/>
      <c r="E2738" s="40"/>
    </row>
    <row r="2739" spans="1:5">
      <c r="A2739" s="39"/>
      <c r="B2739" s="39"/>
      <c r="C2739" s="1"/>
      <c r="D2739" s="14"/>
      <c r="E2739" s="40"/>
    </row>
    <row r="2740" spans="1:5">
      <c r="A2740" s="39"/>
      <c r="B2740" s="39"/>
      <c r="C2740" s="1"/>
      <c r="D2740" s="14"/>
      <c r="E2740" s="40"/>
    </row>
    <row r="2741" spans="1:5">
      <c r="A2741" s="39"/>
      <c r="B2741" s="39"/>
      <c r="C2741" s="1"/>
      <c r="D2741" s="14"/>
      <c r="E2741" s="40"/>
    </row>
    <row r="2742" spans="1:5">
      <c r="A2742" s="39"/>
      <c r="B2742" s="39"/>
      <c r="C2742" s="1"/>
      <c r="D2742" s="14"/>
      <c r="E2742" s="40"/>
    </row>
    <row r="2743" spans="1:5">
      <c r="A2743" s="39"/>
      <c r="B2743" s="39"/>
      <c r="C2743" s="1"/>
      <c r="D2743" s="14"/>
      <c r="E2743" s="40"/>
    </row>
    <row r="2744" spans="1:5">
      <c r="A2744" s="39"/>
      <c r="B2744" s="39"/>
      <c r="C2744" s="1"/>
      <c r="D2744" s="14"/>
      <c r="E2744" s="40"/>
    </row>
    <row r="2745" spans="1:5">
      <c r="A2745" s="39"/>
      <c r="B2745" s="39"/>
      <c r="C2745" s="1"/>
      <c r="D2745" s="14"/>
      <c r="E2745" s="40"/>
    </row>
    <row r="2746" spans="1:5">
      <c r="A2746" s="39"/>
      <c r="B2746" s="39"/>
      <c r="C2746" s="1"/>
      <c r="D2746" s="14"/>
      <c r="E2746" s="40"/>
    </row>
    <row r="2747" spans="1:5">
      <c r="A2747" s="39"/>
      <c r="B2747" s="39"/>
      <c r="C2747" s="1"/>
      <c r="D2747" s="14"/>
      <c r="E2747" s="40"/>
    </row>
    <row r="2748" spans="1:5">
      <c r="A2748" s="39"/>
      <c r="B2748" s="39"/>
      <c r="C2748" s="1"/>
      <c r="D2748" s="14"/>
      <c r="E2748" s="40"/>
    </row>
    <row r="2749" spans="1:5">
      <c r="A2749" s="39"/>
      <c r="B2749" s="39"/>
      <c r="C2749" s="1"/>
      <c r="D2749" s="14"/>
      <c r="E2749" s="40"/>
    </row>
    <row r="2750" spans="1:5">
      <c r="A2750" s="39"/>
      <c r="B2750" s="39"/>
      <c r="C2750" s="1"/>
      <c r="D2750" s="14"/>
      <c r="E2750" s="40"/>
    </row>
    <row r="2751" spans="1:5">
      <c r="A2751" s="39"/>
      <c r="B2751" s="39"/>
      <c r="C2751" s="1"/>
      <c r="D2751" s="14"/>
      <c r="E2751" s="40"/>
    </row>
    <row r="2752" spans="1:5">
      <c r="A2752" s="39"/>
      <c r="B2752" s="39"/>
      <c r="C2752" s="1"/>
      <c r="D2752" s="14"/>
      <c r="E2752" s="40"/>
    </row>
    <row r="2753" spans="1:5">
      <c r="A2753" s="39"/>
      <c r="B2753" s="39"/>
      <c r="C2753" s="1"/>
      <c r="D2753" s="14"/>
      <c r="E2753" s="40"/>
    </row>
    <row r="2754" spans="1:5">
      <c r="A2754" s="39"/>
      <c r="B2754" s="39"/>
      <c r="C2754" s="1"/>
      <c r="D2754" s="14"/>
      <c r="E2754" s="40"/>
    </row>
    <row r="2755" spans="1:5">
      <c r="A2755" s="39"/>
      <c r="B2755" s="39"/>
      <c r="C2755" s="1"/>
      <c r="D2755" s="14"/>
      <c r="E2755" s="40"/>
    </row>
    <row r="2756" spans="1:5">
      <c r="A2756" s="39"/>
      <c r="B2756" s="39"/>
      <c r="C2756" s="1"/>
      <c r="D2756" s="14"/>
      <c r="E2756" s="40"/>
    </row>
    <row r="2757" spans="1:5">
      <c r="A2757" s="39"/>
      <c r="B2757" s="39"/>
      <c r="C2757" s="1"/>
      <c r="D2757" s="14"/>
      <c r="E2757" s="40"/>
    </row>
    <row r="2758" spans="1:5">
      <c r="A2758" s="39"/>
      <c r="B2758" s="39"/>
      <c r="C2758" s="1"/>
      <c r="D2758" s="14"/>
      <c r="E2758" s="40"/>
    </row>
    <row r="2759" spans="1:5">
      <c r="A2759" s="39"/>
      <c r="B2759" s="39"/>
      <c r="C2759" s="1"/>
      <c r="D2759" s="14"/>
      <c r="E2759" s="40"/>
    </row>
    <row r="2760" spans="1:5">
      <c r="A2760" s="39"/>
      <c r="B2760" s="39"/>
      <c r="C2760" s="1"/>
      <c r="D2760" s="14"/>
      <c r="E2760" s="40"/>
    </row>
    <row r="2761" spans="1:5">
      <c r="A2761" s="39"/>
      <c r="B2761" s="39"/>
      <c r="C2761" s="1"/>
      <c r="D2761" s="14"/>
      <c r="E2761" s="40"/>
    </row>
    <row r="2762" spans="1:5">
      <c r="A2762" s="39"/>
      <c r="B2762" s="39"/>
      <c r="C2762" s="1"/>
      <c r="D2762" s="14"/>
      <c r="E2762" s="40"/>
    </row>
    <row r="2763" spans="1:5">
      <c r="A2763" s="39"/>
      <c r="B2763" s="39"/>
      <c r="C2763" s="1"/>
      <c r="D2763" s="14"/>
      <c r="E2763" s="40"/>
    </row>
    <row r="2764" spans="1:5">
      <c r="A2764" s="39"/>
      <c r="B2764" s="39"/>
      <c r="C2764" s="1"/>
      <c r="D2764" s="14"/>
      <c r="E2764" s="40"/>
    </row>
    <row r="2765" spans="1:5">
      <c r="A2765" s="39"/>
      <c r="B2765" s="39"/>
      <c r="C2765" s="1"/>
      <c r="D2765" s="14"/>
      <c r="E2765" s="40"/>
    </row>
    <row r="2766" spans="1:5">
      <c r="A2766" s="39"/>
      <c r="B2766" s="39"/>
      <c r="C2766" s="1"/>
      <c r="D2766" s="14"/>
      <c r="E2766" s="40"/>
    </row>
    <row r="2767" spans="1:5">
      <c r="A2767" s="39"/>
      <c r="B2767" s="39"/>
      <c r="C2767" s="1"/>
      <c r="D2767" s="14"/>
      <c r="E2767" s="40"/>
    </row>
    <row r="2768" spans="1:5">
      <c r="A2768" s="39"/>
      <c r="B2768" s="39"/>
      <c r="C2768" s="1"/>
      <c r="D2768" s="14"/>
      <c r="E2768" s="40"/>
    </row>
    <row r="2769" spans="1:5">
      <c r="A2769" s="39"/>
      <c r="B2769" s="39"/>
      <c r="C2769" s="1"/>
      <c r="D2769" s="14"/>
      <c r="E2769" s="40"/>
    </row>
    <row r="2770" spans="1:5">
      <c r="A2770" s="39"/>
      <c r="B2770" s="39"/>
      <c r="C2770" s="1"/>
      <c r="D2770" s="14"/>
      <c r="E2770" s="40"/>
    </row>
    <row r="2771" spans="1:5">
      <c r="A2771" s="39"/>
      <c r="B2771" s="39"/>
      <c r="C2771" s="1"/>
      <c r="D2771" s="14"/>
      <c r="E2771" s="40"/>
    </row>
    <row r="2772" spans="1:5">
      <c r="A2772" s="39"/>
      <c r="B2772" s="39"/>
      <c r="C2772" s="1"/>
      <c r="D2772" s="14"/>
      <c r="E2772" s="40"/>
    </row>
    <row r="2773" spans="1:5">
      <c r="A2773" s="39"/>
      <c r="B2773" s="39"/>
      <c r="C2773" s="1"/>
      <c r="D2773" s="14"/>
      <c r="E2773" s="40"/>
    </row>
    <row r="2774" spans="1:5">
      <c r="A2774" s="39"/>
      <c r="B2774" s="39"/>
      <c r="C2774" s="1"/>
      <c r="D2774" s="14"/>
      <c r="E2774" s="40"/>
    </row>
    <row r="2775" spans="1:5">
      <c r="A2775" s="39"/>
      <c r="B2775" s="39"/>
      <c r="C2775" s="1"/>
      <c r="D2775" s="14"/>
      <c r="E2775" s="40"/>
    </row>
    <row r="2776" spans="1:5">
      <c r="A2776" s="39"/>
      <c r="B2776" s="39"/>
      <c r="C2776" s="1"/>
      <c r="D2776" s="14"/>
      <c r="E2776" s="40"/>
    </row>
    <row r="2777" spans="1:5">
      <c r="A2777" s="39"/>
      <c r="B2777" s="39"/>
      <c r="C2777" s="1"/>
      <c r="D2777" s="14"/>
      <c r="E2777" s="40"/>
    </row>
    <row r="2778" spans="1:5">
      <c r="A2778" s="39"/>
      <c r="B2778" s="39"/>
      <c r="C2778" s="1"/>
      <c r="D2778" s="14"/>
      <c r="E2778" s="40"/>
    </row>
    <row r="2779" spans="1:5">
      <c r="A2779" s="39"/>
      <c r="B2779" s="39"/>
      <c r="C2779" s="1"/>
      <c r="D2779" s="14"/>
      <c r="E2779" s="40"/>
    </row>
    <row r="2780" spans="1:5">
      <c r="A2780" s="39"/>
      <c r="B2780" s="39"/>
      <c r="C2780" s="1"/>
      <c r="D2780" s="14"/>
      <c r="E2780" s="40"/>
    </row>
    <row r="2781" spans="1:5">
      <c r="A2781" s="39"/>
      <c r="B2781" s="39"/>
      <c r="C2781" s="1"/>
      <c r="D2781" s="14"/>
      <c r="E2781" s="40"/>
    </row>
    <row r="2782" spans="1:5">
      <c r="A2782" s="39"/>
      <c r="B2782" s="39"/>
      <c r="C2782" s="1"/>
      <c r="D2782" s="14"/>
      <c r="E2782" s="40"/>
    </row>
    <row r="2783" spans="1:5">
      <c r="A2783" s="39"/>
      <c r="B2783" s="39"/>
      <c r="C2783" s="1"/>
      <c r="D2783" s="14"/>
      <c r="E2783" s="40"/>
    </row>
    <row r="2784" spans="1:5">
      <c r="A2784" s="39"/>
      <c r="B2784" s="39"/>
      <c r="C2784" s="1"/>
      <c r="D2784" s="14"/>
      <c r="E2784" s="40"/>
    </row>
    <row r="2785" spans="1:5">
      <c r="A2785" s="39"/>
      <c r="B2785" s="39"/>
      <c r="C2785" s="1"/>
      <c r="D2785" s="14"/>
      <c r="E2785" s="40"/>
    </row>
    <row r="2786" spans="1:5">
      <c r="A2786" s="39"/>
      <c r="B2786" s="39"/>
      <c r="C2786" s="1"/>
      <c r="D2786" s="14"/>
      <c r="E2786" s="40"/>
    </row>
    <row r="2787" spans="1:5">
      <c r="A2787" s="39"/>
      <c r="B2787" s="39"/>
      <c r="C2787" s="1"/>
      <c r="D2787" s="14"/>
      <c r="E2787" s="40"/>
    </row>
    <row r="2788" spans="1:5">
      <c r="A2788" s="39"/>
      <c r="B2788" s="39"/>
      <c r="C2788" s="1"/>
      <c r="D2788" s="14"/>
      <c r="E2788" s="40"/>
    </row>
    <row r="2789" spans="1:5">
      <c r="A2789" s="39"/>
      <c r="B2789" s="39"/>
      <c r="C2789" s="1"/>
      <c r="D2789" s="14"/>
      <c r="E2789" s="40"/>
    </row>
    <row r="2790" spans="1:5">
      <c r="A2790" s="39"/>
      <c r="B2790" s="39"/>
      <c r="C2790" s="1"/>
      <c r="D2790" s="14"/>
      <c r="E2790" s="40"/>
    </row>
    <row r="2791" spans="1:5">
      <c r="A2791" s="39"/>
      <c r="B2791" s="39"/>
      <c r="C2791" s="1"/>
      <c r="D2791" s="14"/>
      <c r="E2791" s="40"/>
    </row>
    <row r="2792" spans="1:5">
      <c r="A2792" s="39"/>
      <c r="B2792" s="39"/>
      <c r="C2792" s="1"/>
      <c r="D2792" s="14"/>
      <c r="E2792" s="40"/>
    </row>
    <row r="2793" spans="1:5">
      <c r="A2793" s="39"/>
      <c r="B2793" s="39"/>
      <c r="C2793" s="1"/>
      <c r="D2793" s="14"/>
      <c r="E2793" s="40"/>
    </row>
    <row r="2794" spans="1:5">
      <c r="A2794" s="39"/>
      <c r="B2794" s="39"/>
      <c r="C2794" s="1"/>
      <c r="D2794" s="14"/>
      <c r="E2794" s="40"/>
    </row>
    <row r="2795" spans="1:5">
      <c r="A2795" s="39"/>
      <c r="B2795" s="39"/>
      <c r="C2795" s="1"/>
      <c r="D2795" s="14"/>
      <c r="E2795" s="40"/>
    </row>
    <row r="2796" spans="1:5">
      <c r="A2796" s="39"/>
      <c r="B2796" s="39"/>
      <c r="C2796" s="1"/>
      <c r="D2796" s="14"/>
      <c r="E2796" s="40"/>
    </row>
    <row r="2797" spans="1:5">
      <c r="A2797" s="39"/>
      <c r="B2797" s="39"/>
      <c r="C2797" s="1"/>
      <c r="D2797" s="14"/>
      <c r="E2797" s="40"/>
    </row>
    <row r="2798" spans="1:5">
      <c r="A2798" s="39"/>
      <c r="B2798" s="39"/>
      <c r="C2798" s="1"/>
      <c r="D2798" s="14"/>
      <c r="E2798" s="40"/>
    </row>
    <row r="2799" spans="1:5">
      <c r="A2799" s="39"/>
      <c r="B2799" s="39"/>
      <c r="C2799" s="1"/>
      <c r="D2799" s="14"/>
      <c r="E2799" s="40"/>
    </row>
    <row r="2800" spans="1:5">
      <c r="A2800" s="39"/>
      <c r="B2800" s="39"/>
      <c r="C2800" s="1"/>
      <c r="D2800" s="14"/>
      <c r="E2800" s="40"/>
    </row>
    <row r="2801" spans="1:5">
      <c r="A2801" s="39"/>
      <c r="B2801" s="39"/>
      <c r="C2801" s="1"/>
      <c r="D2801" s="14"/>
      <c r="E2801" s="40"/>
    </row>
    <row r="2802" spans="1:5">
      <c r="A2802" s="39"/>
      <c r="B2802" s="39"/>
      <c r="C2802" s="1"/>
      <c r="D2802" s="14"/>
      <c r="E2802" s="40"/>
    </row>
    <row r="2803" spans="1:5">
      <c r="A2803" s="39"/>
      <c r="B2803" s="39"/>
      <c r="C2803" s="1"/>
      <c r="D2803" s="14"/>
      <c r="E2803" s="40"/>
    </row>
    <row r="2804" spans="1:5">
      <c r="A2804" s="39"/>
      <c r="B2804" s="39"/>
      <c r="C2804" s="1"/>
      <c r="D2804" s="14"/>
      <c r="E2804" s="40"/>
    </row>
    <row r="2805" spans="1:5">
      <c r="A2805" s="39"/>
      <c r="B2805" s="39"/>
      <c r="C2805" s="1"/>
      <c r="D2805" s="14"/>
      <c r="E2805" s="40"/>
    </row>
    <row r="2806" spans="1:5">
      <c r="A2806" s="39"/>
      <c r="B2806" s="39"/>
      <c r="C2806" s="1"/>
      <c r="D2806" s="14"/>
      <c r="E2806" s="40"/>
    </row>
    <row r="2807" spans="1:5">
      <c r="A2807" s="39"/>
      <c r="B2807" s="39"/>
      <c r="C2807" s="1"/>
      <c r="D2807" s="14"/>
      <c r="E2807" s="40"/>
    </row>
    <row r="2808" spans="1:5">
      <c r="A2808" s="39"/>
      <c r="B2808" s="39"/>
      <c r="C2808" s="1"/>
      <c r="D2808" s="14"/>
      <c r="E2808" s="40"/>
    </row>
    <row r="2809" spans="1:5">
      <c r="A2809" s="39"/>
      <c r="B2809" s="39"/>
      <c r="C2809" s="1"/>
      <c r="D2809" s="14"/>
      <c r="E2809" s="40"/>
    </row>
    <row r="2810" spans="1:5">
      <c r="A2810" s="39"/>
      <c r="B2810" s="39"/>
      <c r="C2810" s="1"/>
      <c r="D2810" s="14"/>
      <c r="E2810" s="40"/>
    </row>
    <row r="2811" spans="1:5">
      <c r="A2811" s="39"/>
      <c r="B2811" s="39"/>
      <c r="C2811" s="1"/>
      <c r="D2811" s="14"/>
      <c r="E2811" s="40"/>
    </row>
    <row r="2812" spans="1:5">
      <c r="A2812" s="39"/>
      <c r="B2812" s="39"/>
      <c r="C2812" s="1"/>
      <c r="D2812" s="14"/>
      <c r="E2812" s="40"/>
    </row>
    <row r="2813" spans="1:5">
      <c r="A2813" s="39"/>
      <c r="B2813" s="39"/>
      <c r="C2813" s="1"/>
      <c r="D2813" s="14"/>
      <c r="E2813" s="40"/>
    </row>
    <row r="2814" spans="1:5">
      <c r="A2814" s="39"/>
      <c r="B2814" s="39"/>
      <c r="C2814" s="1"/>
      <c r="D2814" s="14"/>
      <c r="E2814" s="40"/>
    </row>
    <row r="2815" spans="1:5">
      <c r="A2815" s="39"/>
      <c r="B2815" s="39"/>
      <c r="C2815" s="1"/>
      <c r="D2815" s="14"/>
      <c r="E2815" s="40"/>
    </row>
    <row r="2816" spans="1:5">
      <c r="A2816" s="39"/>
      <c r="B2816" s="39"/>
      <c r="C2816" s="1"/>
      <c r="D2816" s="14"/>
      <c r="E2816" s="40"/>
    </row>
    <row r="2817" spans="1:5">
      <c r="A2817" s="39"/>
      <c r="B2817" s="39"/>
      <c r="C2817" s="1"/>
      <c r="D2817" s="14"/>
      <c r="E2817" s="40"/>
    </row>
    <row r="2818" spans="1:5">
      <c r="A2818" s="39"/>
      <c r="B2818" s="39"/>
      <c r="C2818" s="1"/>
      <c r="D2818" s="14"/>
      <c r="E2818" s="40"/>
    </row>
    <row r="2819" spans="1:5">
      <c r="A2819" s="39"/>
      <c r="B2819" s="39"/>
      <c r="C2819" s="1"/>
      <c r="D2819" s="14"/>
      <c r="E2819" s="40"/>
    </row>
    <row r="2820" spans="1:5">
      <c r="A2820" s="39"/>
      <c r="B2820" s="39"/>
      <c r="C2820" s="1"/>
      <c r="D2820" s="14"/>
      <c r="E2820" s="40"/>
    </row>
    <row r="2821" spans="1:5">
      <c r="A2821" s="39"/>
      <c r="B2821" s="39"/>
      <c r="C2821" s="1"/>
      <c r="D2821" s="14"/>
      <c r="E2821" s="40"/>
    </row>
    <row r="2822" spans="1:5">
      <c r="A2822" s="39"/>
      <c r="B2822" s="39"/>
      <c r="C2822" s="1"/>
      <c r="D2822" s="14"/>
      <c r="E2822" s="40"/>
    </row>
    <row r="2823" spans="1:5">
      <c r="A2823" s="39"/>
      <c r="B2823" s="39"/>
      <c r="C2823" s="1"/>
      <c r="D2823" s="14"/>
      <c r="E2823" s="40"/>
    </row>
    <row r="2824" spans="1:5">
      <c r="A2824" s="39"/>
      <c r="B2824" s="39"/>
      <c r="C2824" s="1"/>
      <c r="D2824" s="14"/>
      <c r="E2824" s="40"/>
    </row>
    <row r="2825" spans="1:5">
      <c r="A2825" s="39"/>
      <c r="B2825" s="39"/>
      <c r="C2825" s="1"/>
      <c r="D2825" s="14"/>
      <c r="E2825" s="40"/>
    </row>
    <row r="2826" spans="1:5">
      <c r="A2826" s="39"/>
      <c r="B2826" s="39"/>
      <c r="C2826" s="1"/>
      <c r="D2826" s="14"/>
      <c r="E2826" s="40"/>
    </row>
    <row r="2827" spans="1:5">
      <c r="A2827" s="39"/>
      <c r="B2827" s="39"/>
      <c r="C2827" s="1"/>
      <c r="D2827" s="14"/>
      <c r="E2827" s="40"/>
    </row>
    <row r="2828" spans="1:5">
      <c r="A2828" s="39"/>
      <c r="B2828" s="39"/>
      <c r="C2828" s="1"/>
      <c r="D2828" s="14"/>
      <c r="E2828" s="40"/>
    </row>
    <row r="2829" spans="1:5">
      <c r="A2829" s="39"/>
      <c r="B2829" s="39"/>
      <c r="C2829" s="1"/>
      <c r="D2829" s="14"/>
      <c r="E2829" s="40"/>
    </row>
    <row r="2830" spans="1:5">
      <c r="A2830" s="39"/>
      <c r="B2830" s="39"/>
      <c r="C2830" s="1"/>
      <c r="D2830" s="14"/>
      <c r="E2830" s="40"/>
    </row>
    <row r="2831" spans="1:5">
      <c r="A2831" s="39"/>
      <c r="B2831" s="39"/>
      <c r="C2831" s="1"/>
      <c r="D2831" s="14"/>
      <c r="E2831" s="40"/>
    </row>
    <row r="2832" spans="1:5">
      <c r="A2832" s="39"/>
      <c r="B2832" s="39"/>
      <c r="C2832" s="1"/>
      <c r="D2832" s="14"/>
      <c r="E2832" s="40"/>
    </row>
    <row r="2833" spans="1:5">
      <c r="A2833" s="39"/>
      <c r="B2833" s="39"/>
      <c r="C2833" s="1"/>
      <c r="D2833" s="14"/>
      <c r="E2833" s="40"/>
    </row>
    <row r="2834" spans="1:5">
      <c r="A2834" s="39"/>
      <c r="B2834" s="39"/>
      <c r="C2834" s="1"/>
      <c r="D2834" s="14"/>
      <c r="E2834" s="40"/>
    </row>
    <row r="2835" spans="1:5">
      <c r="A2835" s="39"/>
      <c r="B2835" s="39"/>
      <c r="C2835" s="1"/>
      <c r="D2835" s="14"/>
      <c r="E2835" s="40"/>
    </row>
    <row r="2836" spans="1:5">
      <c r="A2836" s="39"/>
      <c r="B2836" s="39"/>
      <c r="C2836" s="1"/>
      <c r="D2836" s="14"/>
      <c r="E2836" s="40"/>
    </row>
    <row r="2837" spans="1:5">
      <c r="A2837" s="39"/>
      <c r="B2837" s="39"/>
      <c r="C2837" s="1"/>
      <c r="D2837" s="14"/>
      <c r="E2837" s="40"/>
    </row>
    <row r="2838" spans="1:5">
      <c r="A2838" s="39"/>
      <c r="B2838" s="39"/>
      <c r="C2838" s="1"/>
      <c r="D2838" s="14"/>
      <c r="E2838" s="40"/>
    </row>
    <row r="2839" spans="1:5">
      <c r="A2839" s="39"/>
      <c r="B2839" s="39"/>
      <c r="C2839" s="1"/>
      <c r="D2839" s="14"/>
      <c r="E2839" s="40"/>
    </row>
    <row r="2840" spans="1:5">
      <c r="A2840" s="39"/>
      <c r="B2840" s="39"/>
      <c r="C2840" s="1"/>
      <c r="D2840" s="14"/>
      <c r="E2840" s="40"/>
    </row>
    <row r="2841" spans="1:5">
      <c r="A2841" s="39"/>
      <c r="B2841" s="39"/>
      <c r="C2841" s="1"/>
      <c r="D2841" s="14"/>
      <c r="E2841" s="40"/>
    </row>
    <row r="2842" spans="1:5">
      <c r="A2842" s="39"/>
      <c r="B2842" s="39"/>
      <c r="C2842" s="1"/>
      <c r="D2842" s="14"/>
      <c r="E2842" s="40"/>
    </row>
    <row r="2843" spans="1:5">
      <c r="A2843" s="39"/>
      <c r="B2843" s="39"/>
      <c r="C2843" s="1"/>
      <c r="D2843" s="14"/>
      <c r="E2843" s="40"/>
    </row>
    <row r="2844" spans="1:5">
      <c r="A2844" s="39"/>
      <c r="B2844" s="39"/>
      <c r="C2844" s="1"/>
      <c r="D2844" s="14"/>
      <c r="E2844" s="40"/>
    </row>
    <row r="2845" spans="1:5">
      <c r="A2845" s="39"/>
      <c r="B2845" s="39"/>
      <c r="C2845" s="1"/>
      <c r="D2845" s="14"/>
      <c r="E2845" s="40"/>
    </row>
    <row r="2846" spans="1:5">
      <c r="A2846" s="39"/>
      <c r="B2846" s="39"/>
      <c r="C2846" s="1"/>
      <c r="D2846" s="14"/>
      <c r="E2846" s="40"/>
    </row>
    <row r="2847" spans="1:5">
      <c r="A2847" s="39"/>
      <c r="B2847" s="39"/>
      <c r="C2847" s="1"/>
      <c r="D2847" s="14"/>
      <c r="E2847" s="40"/>
    </row>
    <row r="2848" spans="1:5">
      <c r="A2848" s="39"/>
      <c r="B2848" s="39"/>
      <c r="C2848" s="1"/>
      <c r="D2848" s="14"/>
      <c r="E2848" s="40"/>
    </row>
    <row r="2849" spans="1:5">
      <c r="A2849" s="39"/>
      <c r="B2849" s="39"/>
      <c r="C2849" s="1"/>
      <c r="D2849" s="14"/>
      <c r="E2849" s="40"/>
    </row>
    <row r="2850" spans="1:5">
      <c r="A2850" s="39"/>
      <c r="B2850" s="39"/>
      <c r="C2850" s="1"/>
      <c r="D2850" s="14"/>
      <c r="E2850" s="40"/>
    </row>
    <row r="2851" spans="1:5">
      <c r="A2851" s="39"/>
      <c r="B2851" s="39"/>
      <c r="C2851" s="1"/>
      <c r="D2851" s="14"/>
      <c r="E2851" s="40"/>
    </row>
    <row r="2852" spans="1:5">
      <c r="A2852" s="39"/>
      <c r="B2852" s="39"/>
      <c r="C2852" s="1"/>
      <c r="D2852" s="14"/>
      <c r="E2852" s="40"/>
    </row>
    <row r="2853" spans="1:5">
      <c r="A2853" s="39"/>
      <c r="B2853" s="39"/>
      <c r="C2853" s="1"/>
      <c r="D2853" s="14"/>
      <c r="E2853" s="40"/>
    </row>
    <row r="2854" spans="1:5">
      <c r="A2854" s="39"/>
      <c r="B2854" s="39"/>
      <c r="C2854" s="1"/>
      <c r="D2854" s="14"/>
      <c r="E2854" s="40"/>
    </row>
    <row r="2855" spans="1:5">
      <c r="A2855" s="39"/>
      <c r="B2855" s="39"/>
      <c r="C2855" s="1"/>
      <c r="D2855" s="14"/>
      <c r="E2855" s="40"/>
    </row>
    <row r="2856" spans="1:5">
      <c r="A2856" s="39"/>
      <c r="B2856" s="39"/>
      <c r="C2856" s="1"/>
      <c r="D2856" s="14"/>
      <c r="E2856" s="40"/>
    </row>
    <row r="2857" spans="1:5">
      <c r="A2857" s="39"/>
      <c r="B2857" s="39"/>
      <c r="C2857" s="1"/>
      <c r="D2857" s="14"/>
      <c r="E2857" s="40"/>
    </row>
    <row r="2858" spans="1:5">
      <c r="A2858" s="39"/>
      <c r="B2858" s="39"/>
      <c r="C2858" s="1"/>
      <c r="D2858" s="14"/>
      <c r="E2858" s="40"/>
    </row>
    <row r="2859" spans="1:5">
      <c r="A2859" s="39"/>
      <c r="B2859" s="39"/>
      <c r="C2859" s="1"/>
      <c r="D2859" s="14"/>
      <c r="E2859" s="40"/>
    </row>
    <row r="2860" spans="1:5">
      <c r="A2860" s="39"/>
      <c r="B2860" s="39"/>
      <c r="C2860" s="1"/>
      <c r="D2860" s="14"/>
      <c r="E2860" s="40"/>
    </row>
    <row r="2861" spans="1:5">
      <c r="A2861" s="39"/>
      <c r="B2861" s="39"/>
      <c r="C2861" s="1"/>
      <c r="D2861" s="14"/>
      <c r="E2861" s="40"/>
    </row>
    <row r="2862" spans="1:5">
      <c r="A2862" s="39"/>
      <c r="B2862" s="39"/>
      <c r="C2862" s="1"/>
      <c r="D2862" s="14"/>
      <c r="E2862" s="40"/>
    </row>
    <row r="2863" spans="1:5">
      <c r="A2863" s="39"/>
      <c r="B2863" s="39"/>
      <c r="C2863" s="1"/>
      <c r="D2863" s="14"/>
      <c r="E2863" s="40"/>
    </row>
    <row r="2864" spans="1:5">
      <c r="A2864" s="39"/>
      <c r="B2864" s="39"/>
      <c r="C2864" s="1"/>
      <c r="D2864" s="14"/>
      <c r="E2864" s="40"/>
    </row>
    <row r="2865" spans="1:5">
      <c r="A2865" s="39"/>
      <c r="B2865" s="39"/>
      <c r="C2865" s="1"/>
      <c r="D2865" s="14"/>
      <c r="E2865" s="40"/>
    </row>
    <row r="2866" spans="1:5">
      <c r="A2866" s="39"/>
      <c r="B2866" s="39"/>
      <c r="C2866" s="1"/>
      <c r="D2866" s="14"/>
      <c r="E2866" s="40"/>
    </row>
    <row r="2867" spans="1:5">
      <c r="A2867" s="39"/>
      <c r="B2867" s="39"/>
      <c r="C2867" s="1"/>
      <c r="D2867" s="14"/>
      <c r="E2867" s="40"/>
    </row>
    <row r="2868" spans="1:5">
      <c r="A2868" s="39"/>
      <c r="B2868" s="39"/>
      <c r="C2868" s="1"/>
      <c r="D2868" s="14"/>
      <c r="E2868" s="40"/>
    </row>
    <row r="2869" spans="1:5">
      <c r="A2869" s="39"/>
      <c r="B2869" s="39"/>
      <c r="C2869" s="1"/>
      <c r="D2869" s="14"/>
      <c r="E2869" s="40"/>
    </row>
    <row r="2870" spans="1:5">
      <c r="A2870" s="39"/>
      <c r="B2870" s="39"/>
      <c r="C2870" s="1"/>
      <c r="D2870" s="14"/>
      <c r="E2870" s="40"/>
    </row>
    <row r="2871" spans="1:5">
      <c r="A2871" s="39"/>
      <c r="B2871" s="39"/>
      <c r="C2871" s="1"/>
      <c r="D2871" s="14"/>
      <c r="E2871" s="40"/>
    </row>
    <row r="2872" spans="1:5">
      <c r="A2872" s="39"/>
      <c r="B2872" s="39"/>
      <c r="C2872" s="1"/>
      <c r="D2872" s="14"/>
      <c r="E2872" s="40"/>
    </row>
    <row r="2873" spans="1:5">
      <c r="A2873" s="39"/>
      <c r="B2873" s="39"/>
      <c r="C2873" s="1"/>
      <c r="D2873" s="14"/>
      <c r="E2873" s="40"/>
    </row>
    <row r="2874" spans="1:5">
      <c r="A2874" s="39"/>
      <c r="B2874" s="39"/>
      <c r="C2874" s="1"/>
      <c r="D2874" s="14"/>
      <c r="E2874" s="40"/>
    </row>
    <row r="2875" spans="1:5">
      <c r="A2875" s="39"/>
      <c r="B2875" s="39"/>
      <c r="C2875" s="1"/>
      <c r="D2875" s="14"/>
      <c r="E2875" s="40"/>
    </row>
    <row r="2876" spans="1:5">
      <c r="A2876" s="39"/>
      <c r="B2876" s="39"/>
      <c r="C2876" s="1"/>
      <c r="D2876" s="14"/>
      <c r="E2876" s="40"/>
    </row>
    <row r="2877" spans="1:5">
      <c r="A2877" s="39"/>
      <c r="B2877" s="39"/>
      <c r="C2877" s="1"/>
      <c r="D2877" s="14"/>
      <c r="E2877" s="40"/>
    </row>
    <row r="2878" spans="1:5">
      <c r="A2878" s="39"/>
      <c r="B2878" s="39"/>
      <c r="C2878" s="1"/>
      <c r="D2878" s="14"/>
      <c r="E2878" s="40"/>
    </row>
    <row r="2879" spans="1:5">
      <c r="A2879" s="39"/>
      <c r="B2879" s="39"/>
      <c r="C2879" s="1"/>
      <c r="D2879" s="14"/>
      <c r="E2879" s="40"/>
    </row>
    <row r="2880" spans="1:5">
      <c r="A2880" s="39"/>
      <c r="B2880" s="39"/>
      <c r="C2880" s="1"/>
      <c r="D2880" s="14"/>
      <c r="E2880" s="40"/>
    </row>
    <row r="2881" spans="1:5">
      <c r="A2881" s="39"/>
      <c r="B2881" s="39"/>
      <c r="C2881" s="1"/>
      <c r="D2881" s="14"/>
      <c r="E2881" s="40"/>
    </row>
    <row r="2882" spans="1:5">
      <c r="A2882" s="39"/>
      <c r="B2882" s="39"/>
      <c r="C2882" s="1"/>
      <c r="D2882" s="14"/>
      <c r="E2882" s="40"/>
    </row>
    <row r="2883" spans="1:5">
      <c r="A2883" s="39"/>
      <c r="B2883" s="39"/>
      <c r="C2883" s="1"/>
      <c r="D2883" s="14"/>
      <c r="E2883" s="40"/>
    </row>
    <row r="2884" spans="1:5">
      <c r="A2884" s="39"/>
      <c r="B2884" s="39"/>
      <c r="C2884" s="1"/>
      <c r="D2884" s="14"/>
      <c r="E2884" s="40"/>
    </row>
    <row r="2885" spans="1:5">
      <c r="A2885" s="39"/>
      <c r="B2885" s="39"/>
      <c r="C2885" s="1"/>
      <c r="D2885" s="14"/>
      <c r="E2885" s="40"/>
    </row>
    <row r="2886" spans="1:5">
      <c r="A2886" s="39"/>
      <c r="B2886" s="39"/>
      <c r="C2886" s="1"/>
      <c r="D2886" s="14"/>
      <c r="E2886" s="40"/>
    </row>
    <row r="2887" spans="1:5">
      <c r="A2887" s="39"/>
      <c r="B2887" s="39"/>
      <c r="C2887" s="1"/>
      <c r="D2887" s="14"/>
      <c r="E2887" s="40"/>
    </row>
    <row r="2888" spans="1:5">
      <c r="A2888" s="39"/>
      <c r="B2888" s="39"/>
      <c r="C2888" s="1"/>
      <c r="D2888" s="14"/>
      <c r="E2888" s="40"/>
    </row>
    <row r="2889" spans="1:5">
      <c r="A2889" s="39"/>
      <c r="B2889" s="39"/>
      <c r="C2889" s="1"/>
      <c r="D2889" s="14"/>
      <c r="E2889" s="40"/>
    </row>
    <row r="2890" spans="1:5">
      <c r="A2890" s="39"/>
      <c r="B2890" s="39"/>
      <c r="C2890" s="1"/>
      <c r="D2890" s="14"/>
      <c r="E2890" s="40"/>
    </row>
    <row r="2891" spans="1:5">
      <c r="A2891" s="39"/>
      <c r="B2891" s="39"/>
      <c r="C2891" s="1"/>
      <c r="D2891" s="14"/>
      <c r="E2891" s="40"/>
    </row>
    <row r="2892" spans="1:5">
      <c r="A2892" s="39"/>
      <c r="B2892" s="39"/>
      <c r="C2892" s="1"/>
      <c r="D2892" s="14"/>
      <c r="E2892" s="40"/>
    </row>
    <row r="2893" spans="1:5">
      <c r="A2893" s="39"/>
      <c r="B2893" s="39"/>
      <c r="C2893" s="1"/>
      <c r="D2893" s="14"/>
      <c r="E2893" s="40"/>
    </row>
    <row r="2894" spans="1:5">
      <c r="A2894" s="39"/>
      <c r="B2894" s="39"/>
      <c r="C2894" s="1"/>
      <c r="D2894" s="14"/>
      <c r="E2894" s="40"/>
    </row>
    <row r="2895" spans="1:5">
      <c r="A2895" s="39"/>
      <c r="B2895" s="39"/>
      <c r="C2895" s="1"/>
      <c r="D2895" s="14"/>
      <c r="E2895" s="40"/>
    </row>
    <row r="2896" spans="1:5">
      <c r="A2896" s="39"/>
      <c r="B2896" s="39"/>
      <c r="C2896" s="1"/>
      <c r="D2896" s="14"/>
      <c r="E2896" s="40"/>
    </row>
    <row r="2897" spans="1:5">
      <c r="A2897" s="39"/>
      <c r="B2897" s="39"/>
      <c r="C2897" s="1"/>
      <c r="D2897" s="14"/>
      <c r="E2897" s="40"/>
    </row>
    <row r="2898" spans="1:5">
      <c r="A2898" s="39"/>
      <c r="B2898" s="39"/>
      <c r="C2898" s="1"/>
      <c r="D2898" s="14"/>
      <c r="E2898" s="40"/>
    </row>
    <row r="2899" spans="1:5">
      <c r="A2899" s="39"/>
      <c r="B2899" s="39"/>
      <c r="C2899" s="1"/>
      <c r="D2899" s="14"/>
      <c r="E2899" s="40"/>
    </row>
    <row r="2900" spans="1:5">
      <c r="A2900" s="39"/>
      <c r="B2900" s="39"/>
      <c r="C2900" s="1"/>
      <c r="D2900" s="14"/>
      <c r="E2900" s="40"/>
    </row>
    <row r="2901" spans="1:5">
      <c r="A2901" s="39"/>
      <c r="B2901" s="39"/>
      <c r="C2901" s="1"/>
      <c r="D2901" s="14"/>
      <c r="E2901" s="40"/>
    </row>
    <row r="2902" spans="1:5">
      <c r="A2902" s="39"/>
      <c r="B2902" s="39"/>
      <c r="C2902" s="1"/>
      <c r="D2902" s="14"/>
      <c r="E2902" s="40"/>
    </row>
    <row r="2903" spans="1:5">
      <c r="A2903" s="39"/>
      <c r="B2903" s="39"/>
      <c r="C2903" s="1"/>
      <c r="D2903" s="14"/>
      <c r="E2903" s="40"/>
    </row>
    <row r="2904" spans="1:5">
      <c r="A2904" s="39"/>
      <c r="B2904" s="39"/>
      <c r="C2904" s="1"/>
      <c r="D2904" s="14"/>
      <c r="E2904" s="40"/>
    </row>
    <row r="2905" spans="1:5">
      <c r="A2905" s="39"/>
      <c r="B2905" s="39"/>
      <c r="C2905" s="1"/>
      <c r="D2905" s="14"/>
      <c r="E2905" s="40"/>
    </row>
    <row r="2906" spans="1:5">
      <c r="A2906" s="39"/>
      <c r="B2906" s="39"/>
      <c r="C2906" s="1"/>
      <c r="D2906" s="14"/>
      <c r="E2906" s="40"/>
    </row>
    <row r="2907" spans="1:5">
      <c r="A2907" s="39"/>
      <c r="B2907" s="39"/>
      <c r="C2907" s="1"/>
      <c r="D2907" s="14"/>
      <c r="E2907" s="40"/>
    </row>
    <row r="2908" spans="1:5">
      <c r="A2908" s="39"/>
      <c r="B2908" s="39"/>
      <c r="C2908" s="1"/>
      <c r="D2908" s="14"/>
      <c r="E2908" s="40"/>
    </row>
    <row r="2909" spans="1:5">
      <c r="A2909" s="39"/>
      <c r="B2909" s="39"/>
      <c r="C2909" s="1"/>
      <c r="D2909" s="14"/>
      <c r="E2909" s="40"/>
    </row>
    <row r="2910" spans="1:5">
      <c r="A2910" s="39"/>
      <c r="B2910" s="39"/>
      <c r="C2910" s="1"/>
      <c r="D2910" s="14"/>
      <c r="E2910" s="40"/>
    </row>
    <row r="2911" spans="1:5">
      <c r="A2911" s="39"/>
      <c r="B2911" s="39"/>
      <c r="C2911" s="1"/>
      <c r="D2911" s="14"/>
      <c r="E2911" s="40"/>
    </row>
    <row r="2912" spans="1:5">
      <c r="A2912" s="39"/>
      <c r="B2912" s="39"/>
      <c r="C2912" s="1"/>
      <c r="D2912" s="14"/>
      <c r="E2912" s="40"/>
    </row>
    <row r="2913" spans="1:5">
      <c r="A2913" s="39"/>
      <c r="B2913" s="39"/>
      <c r="C2913" s="1"/>
      <c r="D2913" s="14"/>
      <c r="E2913" s="40"/>
    </row>
    <row r="2914" spans="1:5">
      <c r="A2914" s="39"/>
      <c r="B2914" s="39"/>
      <c r="C2914" s="1"/>
      <c r="D2914" s="14"/>
      <c r="E2914" s="40"/>
    </row>
    <row r="2915" spans="1:5">
      <c r="A2915" s="39"/>
      <c r="B2915" s="39"/>
      <c r="C2915" s="1"/>
      <c r="D2915" s="14"/>
      <c r="E2915" s="40"/>
    </row>
    <row r="2916" spans="1:5">
      <c r="A2916" s="39"/>
      <c r="B2916" s="39"/>
      <c r="C2916" s="1"/>
      <c r="D2916" s="14"/>
      <c r="E2916" s="40"/>
    </row>
    <row r="2917" spans="1:5">
      <c r="A2917" s="39"/>
      <c r="B2917" s="39"/>
      <c r="C2917" s="1"/>
      <c r="D2917" s="14"/>
      <c r="E2917" s="40"/>
    </row>
    <row r="2918" spans="1:5">
      <c r="A2918" s="39"/>
      <c r="B2918" s="39"/>
      <c r="C2918" s="1"/>
      <c r="D2918" s="14"/>
      <c r="E2918" s="40"/>
    </row>
    <row r="2919" spans="1:5">
      <c r="A2919" s="39"/>
      <c r="B2919" s="39"/>
      <c r="C2919" s="1"/>
      <c r="D2919" s="14"/>
      <c r="E2919" s="40"/>
    </row>
    <row r="2920" spans="1:5">
      <c r="A2920" s="39"/>
      <c r="B2920" s="39"/>
      <c r="C2920" s="1"/>
      <c r="D2920" s="14"/>
      <c r="E2920" s="40"/>
    </row>
    <row r="2921" spans="1:5">
      <c r="A2921" s="39"/>
      <c r="B2921" s="39"/>
      <c r="C2921" s="1"/>
      <c r="D2921" s="14"/>
      <c r="E2921" s="40"/>
    </row>
    <row r="2922" spans="1:5">
      <c r="A2922" s="39"/>
      <c r="B2922" s="39"/>
      <c r="C2922" s="1"/>
      <c r="D2922" s="14"/>
      <c r="E2922" s="40"/>
    </row>
    <row r="2923" spans="1:5">
      <c r="A2923" s="39"/>
      <c r="B2923" s="39"/>
      <c r="C2923" s="1"/>
      <c r="D2923" s="14"/>
      <c r="E2923" s="40"/>
    </row>
    <row r="2924" spans="1:5">
      <c r="A2924" s="39"/>
      <c r="B2924" s="39"/>
      <c r="C2924" s="1"/>
      <c r="D2924" s="14"/>
      <c r="E2924" s="40"/>
    </row>
    <row r="2925" spans="1:5">
      <c r="A2925" s="39"/>
      <c r="B2925" s="39"/>
      <c r="C2925" s="1"/>
      <c r="D2925" s="14"/>
      <c r="E2925" s="40"/>
    </row>
    <row r="2926" spans="1:5">
      <c r="A2926" s="39"/>
      <c r="B2926" s="39"/>
      <c r="C2926" s="1"/>
      <c r="D2926" s="14"/>
      <c r="E2926" s="40"/>
    </row>
    <row r="2927" spans="1:5">
      <c r="A2927" s="39"/>
      <c r="B2927" s="39"/>
      <c r="C2927" s="1"/>
      <c r="D2927" s="14"/>
      <c r="E2927" s="40"/>
    </row>
    <row r="2928" spans="1:5">
      <c r="A2928" s="39"/>
      <c r="B2928" s="39"/>
      <c r="C2928" s="1"/>
      <c r="D2928" s="14"/>
      <c r="E2928" s="40"/>
    </row>
    <row r="2929" spans="1:5">
      <c r="A2929" s="39"/>
      <c r="B2929" s="39"/>
      <c r="C2929" s="1"/>
      <c r="D2929" s="14"/>
      <c r="E2929" s="40"/>
    </row>
    <row r="2930" spans="1:5">
      <c r="A2930" s="39"/>
      <c r="B2930" s="39"/>
      <c r="C2930" s="1"/>
      <c r="D2930" s="14"/>
      <c r="E2930" s="40"/>
    </row>
    <row r="2931" spans="1:5">
      <c r="A2931" s="39"/>
      <c r="B2931" s="39"/>
      <c r="C2931" s="1"/>
      <c r="D2931" s="14"/>
      <c r="E2931" s="40"/>
    </row>
    <row r="2932" spans="1:5">
      <c r="A2932" s="39"/>
      <c r="B2932" s="39"/>
      <c r="C2932" s="1"/>
      <c r="D2932" s="14"/>
      <c r="E2932" s="40"/>
    </row>
    <row r="2933" spans="1:5">
      <c r="A2933" s="39"/>
      <c r="B2933" s="39"/>
      <c r="C2933" s="1"/>
      <c r="D2933" s="14"/>
      <c r="E2933" s="40"/>
    </row>
    <row r="2934" spans="1:5">
      <c r="A2934" s="39"/>
      <c r="B2934" s="39"/>
      <c r="C2934" s="1"/>
      <c r="D2934" s="14"/>
      <c r="E2934" s="40"/>
    </row>
    <row r="2935" spans="1:5">
      <c r="A2935" s="39"/>
      <c r="B2935" s="39"/>
      <c r="C2935" s="1"/>
      <c r="D2935" s="14"/>
      <c r="E2935" s="40"/>
    </row>
    <row r="2936" spans="1:5">
      <c r="A2936" s="39"/>
      <c r="B2936" s="39"/>
      <c r="C2936" s="1"/>
      <c r="D2936" s="14"/>
      <c r="E2936" s="40"/>
    </row>
    <row r="2937" spans="1:5">
      <c r="A2937" s="39"/>
      <c r="B2937" s="39"/>
      <c r="C2937" s="1"/>
      <c r="D2937" s="14"/>
      <c r="E2937" s="40"/>
    </row>
    <row r="2938" spans="1:5">
      <c r="A2938" s="39"/>
      <c r="B2938" s="39"/>
      <c r="C2938" s="1"/>
      <c r="D2938" s="14"/>
      <c r="E2938" s="40"/>
    </row>
    <row r="2939" spans="1:5">
      <c r="A2939" s="39"/>
      <c r="B2939" s="39"/>
      <c r="C2939" s="1"/>
      <c r="D2939" s="14"/>
      <c r="E2939" s="40"/>
    </row>
    <row r="2940" spans="1:5">
      <c r="A2940" s="39"/>
      <c r="B2940" s="39"/>
      <c r="C2940" s="1"/>
      <c r="D2940" s="14"/>
      <c r="E2940" s="40"/>
    </row>
    <row r="2941" spans="1:5">
      <c r="A2941" s="39"/>
      <c r="B2941" s="39"/>
      <c r="C2941" s="1"/>
      <c r="D2941" s="14"/>
      <c r="E2941" s="40"/>
    </row>
    <row r="2942" spans="1:5">
      <c r="A2942" s="39"/>
      <c r="B2942" s="39"/>
      <c r="C2942" s="1"/>
      <c r="D2942" s="14"/>
      <c r="E2942" s="40"/>
    </row>
    <row r="2943" spans="1:5">
      <c r="A2943" s="39"/>
      <c r="B2943" s="39"/>
      <c r="C2943" s="1"/>
      <c r="D2943" s="14"/>
      <c r="E2943" s="40"/>
    </row>
    <row r="2944" spans="1:5">
      <c r="A2944" s="39"/>
      <c r="B2944" s="39"/>
      <c r="C2944" s="1"/>
      <c r="D2944" s="14"/>
      <c r="E2944" s="40"/>
    </row>
    <row r="2945" spans="1:5">
      <c r="A2945" s="39"/>
      <c r="B2945" s="39"/>
      <c r="C2945" s="1"/>
      <c r="D2945" s="14"/>
      <c r="E2945" s="40"/>
    </row>
    <row r="2946" spans="1:5">
      <c r="A2946" s="39"/>
      <c r="B2946" s="39"/>
      <c r="C2946" s="1"/>
      <c r="D2946" s="14"/>
      <c r="E2946" s="40"/>
    </row>
    <row r="2947" spans="1:5">
      <c r="A2947" s="39"/>
      <c r="B2947" s="39"/>
      <c r="C2947" s="1"/>
      <c r="D2947" s="14"/>
      <c r="E2947" s="40"/>
    </row>
    <row r="2948" spans="1:5">
      <c r="A2948" s="39"/>
      <c r="B2948" s="39"/>
      <c r="C2948" s="1"/>
      <c r="D2948" s="14"/>
      <c r="E2948" s="40"/>
    </row>
    <row r="2949" spans="1:5">
      <c r="A2949" s="39"/>
      <c r="B2949" s="39"/>
      <c r="C2949" s="1"/>
      <c r="D2949" s="14"/>
      <c r="E2949" s="40"/>
    </row>
    <row r="2950" spans="1:5">
      <c r="A2950" s="39"/>
      <c r="B2950" s="39"/>
      <c r="C2950" s="1"/>
      <c r="D2950" s="14"/>
      <c r="E2950" s="40"/>
    </row>
    <row r="2951" spans="1:5">
      <c r="A2951" s="39"/>
      <c r="B2951" s="39"/>
      <c r="C2951" s="1"/>
      <c r="D2951" s="14"/>
      <c r="E2951" s="40"/>
    </row>
    <row r="2952" spans="1:5">
      <c r="A2952" s="39"/>
      <c r="B2952" s="39"/>
      <c r="C2952" s="1"/>
      <c r="D2952" s="14"/>
      <c r="E2952" s="40"/>
    </row>
    <row r="2953" spans="1:5">
      <c r="A2953" s="39"/>
      <c r="B2953" s="39"/>
      <c r="C2953" s="1"/>
      <c r="D2953" s="14"/>
      <c r="E2953" s="40"/>
    </row>
    <row r="2954" spans="1:5">
      <c r="A2954" s="39"/>
      <c r="B2954" s="39"/>
      <c r="C2954" s="1"/>
      <c r="D2954" s="14"/>
      <c r="E2954" s="40"/>
    </row>
    <row r="2955" spans="1:5">
      <c r="A2955" s="39"/>
      <c r="B2955" s="39"/>
      <c r="C2955" s="1"/>
      <c r="D2955" s="14"/>
      <c r="E2955" s="40"/>
    </row>
    <row r="2956" spans="1:5">
      <c r="A2956" s="39"/>
      <c r="B2956" s="39"/>
      <c r="C2956" s="1"/>
      <c r="D2956" s="14"/>
      <c r="E2956" s="40"/>
    </row>
    <row r="2957" spans="1:5">
      <c r="A2957" s="39"/>
      <c r="B2957" s="39"/>
      <c r="C2957" s="1"/>
      <c r="D2957" s="14"/>
      <c r="E2957" s="40"/>
    </row>
    <row r="2958" spans="1:5">
      <c r="A2958" s="39"/>
      <c r="B2958" s="39"/>
      <c r="C2958" s="1"/>
      <c r="D2958" s="14"/>
      <c r="E2958" s="40"/>
    </row>
    <row r="2959" spans="1:5">
      <c r="A2959" s="39"/>
      <c r="B2959" s="39"/>
      <c r="C2959" s="1"/>
      <c r="D2959" s="14"/>
      <c r="E2959" s="40"/>
    </row>
    <row r="2960" spans="1:5">
      <c r="A2960" s="39"/>
      <c r="B2960" s="39"/>
      <c r="C2960" s="1"/>
      <c r="D2960" s="14"/>
      <c r="E2960" s="40"/>
    </row>
    <row r="2961" spans="1:5">
      <c r="A2961" s="39"/>
      <c r="B2961" s="39"/>
      <c r="C2961" s="1"/>
      <c r="D2961" s="14"/>
      <c r="E2961" s="40"/>
    </row>
    <row r="2962" spans="1:5">
      <c r="A2962" s="39"/>
      <c r="B2962" s="39"/>
      <c r="C2962" s="1"/>
      <c r="D2962" s="14"/>
      <c r="E2962" s="40"/>
    </row>
    <row r="2963" spans="1:5">
      <c r="A2963" s="39"/>
      <c r="B2963" s="39"/>
      <c r="C2963" s="1"/>
      <c r="D2963" s="14"/>
      <c r="E2963" s="40"/>
    </row>
    <row r="2964" spans="1:5">
      <c r="A2964" s="39"/>
      <c r="B2964" s="39"/>
      <c r="C2964" s="1"/>
      <c r="D2964" s="14"/>
      <c r="E2964" s="40"/>
    </row>
    <row r="2965" spans="1:5">
      <c r="A2965" s="39"/>
      <c r="B2965" s="39"/>
      <c r="C2965" s="1"/>
      <c r="D2965" s="14"/>
      <c r="E2965" s="40"/>
    </row>
    <row r="2966" spans="1:5">
      <c r="A2966" s="39"/>
      <c r="B2966" s="39"/>
      <c r="C2966" s="1"/>
      <c r="D2966" s="14"/>
      <c r="E2966" s="40"/>
    </row>
    <row r="2967" spans="1:5">
      <c r="A2967" s="39"/>
      <c r="B2967" s="39"/>
      <c r="C2967" s="1"/>
      <c r="D2967" s="14"/>
      <c r="E2967" s="40"/>
    </row>
    <row r="2968" spans="1:5">
      <c r="A2968" s="39"/>
      <c r="B2968" s="39"/>
      <c r="C2968" s="1"/>
      <c r="D2968" s="14"/>
      <c r="E2968" s="40"/>
    </row>
    <row r="2969" spans="1:5">
      <c r="A2969" s="39"/>
      <c r="B2969" s="39"/>
      <c r="C2969" s="1"/>
      <c r="D2969" s="14"/>
      <c r="E2969" s="40"/>
    </row>
    <row r="2970" spans="1:5">
      <c r="A2970" s="39"/>
      <c r="B2970" s="39"/>
      <c r="C2970" s="1"/>
      <c r="D2970" s="14"/>
      <c r="E2970" s="40"/>
    </row>
    <row r="2971" spans="1:5">
      <c r="A2971" s="39"/>
      <c r="B2971" s="39"/>
      <c r="C2971" s="1"/>
      <c r="D2971" s="14"/>
      <c r="E2971" s="40"/>
    </row>
    <row r="2972" spans="1:5">
      <c r="A2972" s="39"/>
      <c r="B2972" s="39"/>
      <c r="C2972" s="1"/>
      <c r="D2972" s="14"/>
      <c r="E2972" s="40"/>
    </row>
    <row r="2973" spans="1:5">
      <c r="A2973" s="39"/>
      <c r="B2973" s="39"/>
      <c r="C2973" s="1"/>
      <c r="D2973" s="14"/>
      <c r="E2973" s="40"/>
    </row>
    <row r="2974" spans="1:5">
      <c r="A2974" s="39"/>
      <c r="B2974" s="39"/>
      <c r="C2974" s="1"/>
      <c r="D2974" s="14"/>
      <c r="E2974" s="40"/>
    </row>
    <row r="2975" spans="1:5">
      <c r="A2975" s="39"/>
      <c r="B2975" s="39"/>
      <c r="C2975" s="1"/>
      <c r="D2975" s="14"/>
      <c r="E2975" s="40"/>
    </row>
    <row r="2976" spans="1:5">
      <c r="A2976" s="39"/>
      <c r="B2976" s="39"/>
      <c r="C2976" s="1"/>
      <c r="D2976" s="14"/>
      <c r="E2976" s="40"/>
    </row>
    <row r="2977" spans="1:5">
      <c r="A2977" s="39"/>
      <c r="B2977" s="39"/>
      <c r="C2977" s="1"/>
      <c r="D2977" s="14"/>
      <c r="E2977" s="40"/>
    </row>
    <row r="2978" spans="1:5">
      <c r="A2978" s="39"/>
      <c r="B2978" s="39"/>
      <c r="C2978" s="1"/>
      <c r="D2978" s="14"/>
      <c r="E2978" s="40"/>
    </row>
    <row r="2979" spans="1:5">
      <c r="A2979" s="39"/>
      <c r="B2979" s="39"/>
      <c r="C2979" s="1"/>
      <c r="D2979" s="14"/>
      <c r="E2979" s="40"/>
    </row>
    <row r="2980" spans="1:5">
      <c r="A2980" s="39"/>
      <c r="B2980" s="39"/>
      <c r="C2980" s="1"/>
      <c r="D2980" s="14"/>
      <c r="E2980" s="40"/>
    </row>
    <row r="2981" spans="1:5">
      <c r="A2981" s="39"/>
      <c r="B2981" s="39"/>
      <c r="C2981" s="1"/>
      <c r="D2981" s="14"/>
      <c r="E2981" s="40"/>
    </row>
    <row r="2982" spans="1:5">
      <c r="A2982" s="39"/>
      <c r="B2982" s="39"/>
      <c r="C2982" s="1"/>
      <c r="D2982" s="14"/>
      <c r="E2982" s="40"/>
    </row>
    <row r="2983" spans="1:5">
      <c r="A2983" s="39"/>
      <c r="B2983" s="39"/>
      <c r="C2983" s="1"/>
      <c r="D2983" s="14"/>
      <c r="E2983" s="40"/>
    </row>
    <row r="2984" spans="1:5">
      <c r="A2984" s="39"/>
      <c r="B2984" s="39"/>
      <c r="C2984" s="1"/>
      <c r="D2984" s="14"/>
      <c r="E2984" s="40"/>
    </row>
    <row r="2985" spans="1:5">
      <c r="A2985" s="39"/>
      <c r="B2985" s="39"/>
      <c r="C2985" s="1"/>
      <c r="D2985" s="14"/>
      <c r="E2985" s="40"/>
    </row>
    <row r="2986" spans="1:5">
      <c r="A2986" s="39"/>
      <c r="B2986" s="39"/>
      <c r="C2986" s="1"/>
      <c r="D2986" s="14"/>
      <c r="E2986" s="40"/>
    </row>
    <row r="2987" spans="1:5">
      <c r="A2987" s="39"/>
      <c r="B2987" s="39"/>
      <c r="C2987" s="1"/>
      <c r="D2987" s="14"/>
      <c r="E2987" s="40"/>
    </row>
    <row r="2988" spans="1:5">
      <c r="A2988" s="39"/>
      <c r="B2988" s="39"/>
      <c r="C2988" s="1"/>
      <c r="D2988" s="14"/>
      <c r="E2988" s="40"/>
    </row>
    <row r="2989" spans="1:5">
      <c r="A2989" s="39"/>
      <c r="B2989" s="39"/>
      <c r="C2989" s="1"/>
      <c r="D2989" s="14"/>
      <c r="E2989" s="40"/>
    </row>
    <row r="2990" spans="1:5">
      <c r="A2990" s="39"/>
      <c r="B2990" s="39"/>
      <c r="C2990" s="1"/>
      <c r="D2990" s="14"/>
      <c r="E2990" s="40"/>
    </row>
    <row r="2991" spans="1:5">
      <c r="A2991" s="39"/>
      <c r="B2991" s="39"/>
      <c r="C2991" s="1"/>
      <c r="D2991" s="14"/>
      <c r="E2991" s="40"/>
    </row>
    <row r="2992" spans="1:5">
      <c r="A2992" s="39"/>
      <c r="B2992" s="39"/>
      <c r="C2992" s="1"/>
      <c r="D2992" s="14"/>
      <c r="E2992" s="40"/>
    </row>
    <row r="2993" spans="1:5">
      <c r="A2993" s="39"/>
      <c r="B2993" s="39"/>
      <c r="C2993" s="1"/>
      <c r="D2993" s="14"/>
      <c r="E2993" s="40"/>
    </row>
    <row r="2994" spans="1:5">
      <c r="A2994" s="39"/>
      <c r="B2994" s="39"/>
      <c r="C2994" s="1"/>
      <c r="D2994" s="14"/>
      <c r="E2994" s="40"/>
    </row>
    <row r="2995" spans="1:5">
      <c r="A2995" s="39"/>
      <c r="B2995" s="39"/>
      <c r="C2995" s="1"/>
      <c r="D2995" s="14"/>
      <c r="E2995" s="40"/>
    </row>
    <row r="2996" spans="1:5">
      <c r="A2996" s="39"/>
      <c r="B2996" s="39"/>
      <c r="C2996" s="1"/>
      <c r="D2996" s="14"/>
      <c r="E2996" s="40"/>
    </row>
    <row r="2997" spans="1:5">
      <c r="A2997" s="39"/>
      <c r="B2997" s="39"/>
      <c r="C2997" s="1"/>
      <c r="D2997" s="14"/>
      <c r="E2997" s="40"/>
    </row>
    <row r="2998" spans="1:5">
      <c r="A2998" s="39"/>
      <c r="B2998" s="39"/>
      <c r="C2998" s="1"/>
      <c r="D2998" s="14"/>
      <c r="E2998" s="40"/>
    </row>
    <row r="2999" spans="1:5">
      <c r="A2999" s="39"/>
      <c r="B2999" s="39"/>
      <c r="C2999" s="1"/>
      <c r="D2999" s="14"/>
      <c r="E2999" s="40"/>
    </row>
    <row r="3000" spans="1:5">
      <c r="A3000" s="39"/>
      <c r="B3000" s="39"/>
      <c r="C3000" s="1"/>
      <c r="D3000" s="14"/>
      <c r="E3000" s="40"/>
    </row>
    <row r="3001" spans="1:5">
      <c r="A3001" s="39"/>
      <c r="B3001" s="39"/>
      <c r="C3001" s="1"/>
      <c r="D3001" s="14"/>
      <c r="E3001" s="40"/>
    </row>
    <row r="3002" spans="1:5">
      <c r="A3002" s="39"/>
      <c r="B3002" s="39"/>
      <c r="C3002" s="1"/>
      <c r="D3002" s="14"/>
      <c r="E3002" s="40"/>
    </row>
    <row r="3003" spans="1:5">
      <c r="A3003" s="39"/>
      <c r="B3003" s="39"/>
      <c r="C3003" s="1"/>
      <c r="D3003" s="14"/>
      <c r="E3003" s="40"/>
    </row>
    <row r="3004" spans="1:5">
      <c r="A3004" s="39"/>
      <c r="B3004" s="39"/>
      <c r="C3004" s="1"/>
      <c r="D3004" s="14"/>
      <c r="E3004" s="40"/>
    </row>
    <row r="3005" spans="1:5">
      <c r="A3005" s="39"/>
      <c r="B3005" s="39"/>
      <c r="C3005" s="1"/>
      <c r="D3005" s="14"/>
      <c r="E3005" s="40"/>
    </row>
    <row r="3006" spans="1:5">
      <c r="A3006" s="39"/>
      <c r="B3006" s="39"/>
      <c r="C3006" s="1"/>
      <c r="D3006" s="14"/>
      <c r="E3006" s="40"/>
    </row>
    <row r="3007" spans="1:5">
      <c r="A3007" s="39"/>
      <c r="B3007" s="39"/>
      <c r="C3007" s="1"/>
      <c r="D3007" s="14"/>
      <c r="E3007" s="40"/>
    </row>
    <row r="3008" spans="1:5">
      <c r="A3008" s="39"/>
      <c r="B3008" s="39"/>
      <c r="C3008" s="1"/>
      <c r="D3008" s="14"/>
      <c r="E3008" s="40"/>
    </row>
    <row r="3009" spans="1:5">
      <c r="A3009" s="39"/>
      <c r="B3009" s="39"/>
      <c r="C3009" s="1"/>
      <c r="D3009" s="14"/>
      <c r="E3009" s="40"/>
    </row>
    <row r="3010" spans="1:5">
      <c r="A3010" s="39"/>
      <c r="B3010" s="39"/>
      <c r="C3010" s="1"/>
      <c r="D3010" s="14"/>
      <c r="E3010" s="40"/>
    </row>
    <row r="3011" spans="1:5">
      <c r="A3011" s="39"/>
      <c r="B3011" s="39"/>
      <c r="C3011" s="1"/>
      <c r="D3011" s="14"/>
      <c r="E3011" s="40"/>
    </row>
    <row r="3012" spans="1:5">
      <c r="A3012" s="39"/>
      <c r="B3012" s="39"/>
      <c r="C3012" s="1"/>
      <c r="D3012" s="14"/>
      <c r="E3012" s="40"/>
    </row>
    <row r="3013" spans="1:5">
      <c r="A3013" s="39"/>
      <c r="B3013" s="39"/>
      <c r="C3013" s="1"/>
      <c r="D3013" s="14"/>
      <c r="E3013" s="40"/>
    </row>
    <row r="3014" spans="1:5">
      <c r="A3014" s="39"/>
      <c r="B3014" s="39"/>
      <c r="C3014" s="1"/>
      <c r="D3014" s="14"/>
      <c r="E3014" s="40"/>
    </row>
    <row r="3015" spans="1:5">
      <c r="A3015" s="39"/>
      <c r="B3015" s="39"/>
      <c r="C3015" s="1"/>
      <c r="D3015" s="14"/>
      <c r="E3015" s="40"/>
    </row>
    <row r="3016" spans="1:5">
      <c r="A3016" s="39"/>
      <c r="B3016" s="39"/>
      <c r="C3016" s="1"/>
      <c r="D3016" s="14"/>
      <c r="E3016" s="40"/>
    </row>
    <row r="3017" spans="1:5">
      <c r="A3017" s="39"/>
      <c r="B3017" s="39"/>
      <c r="C3017" s="1"/>
      <c r="D3017" s="14"/>
      <c r="E3017" s="40"/>
    </row>
    <row r="3018" spans="1:5">
      <c r="A3018" s="39"/>
      <c r="B3018" s="39"/>
      <c r="C3018" s="1"/>
      <c r="D3018" s="14"/>
      <c r="E3018" s="40"/>
    </row>
    <row r="3019" spans="1:5">
      <c r="A3019" s="39"/>
      <c r="B3019" s="39"/>
      <c r="C3019" s="1"/>
      <c r="D3019" s="14"/>
      <c r="E3019" s="40"/>
    </row>
    <row r="3020" spans="1:5">
      <c r="A3020" s="39"/>
      <c r="B3020" s="39"/>
      <c r="C3020" s="1"/>
      <c r="D3020" s="14"/>
      <c r="E3020" s="40"/>
    </row>
    <row r="3021" spans="1:5">
      <c r="A3021" s="39"/>
      <c r="B3021" s="39"/>
      <c r="C3021" s="1"/>
      <c r="D3021" s="14"/>
      <c r="E3021" s="40"/>
    </row>
    <row r="3022" spans="1:5">
      <c r="A3022" s="39"/>
      <c r="B3022" s="39"/>
      <c r="C3022" s="1"/>
      <c r="D3022" s="14"/>
      <c r="E3022" s="40"/>
    </row>
    <row r="3023" spans="1:5">
      <c r="A3023" s="39"/>
      <c r="B3023" s="39"/>
      <c r="C3023" s="1"/>
      <c r="D3023" s="14"/>
      <c r="E3023" s="40"/>
    </row>
    <row r="3024" spans="1:5">
      <c r="A3024" s="39"/>
      <c r="B3024" s="39"/>
      <c r="C3024" s="1"/>
      <c r="D3024" s="14"/>
      <c r="E3024" s="40"/>
    </row>
    <row r="3025" spans="1:5">
      <c r="A3025" s="39"/>
      <c r="B3025" s="39"/>
      <c r="C3025" s="1"/>
      <c r="D3025" s="14"/>
      <c r="E3025" s="40"/>
    </row>
    <row r="3026" spans="1:5">
      <c r="A3026" s="39"/>
      <c r="B3026" s="39"/>
      <c r="C3026" s="1"/>
      <c r="D3026" s="14"/>
      <c r="E3026" s="40"/>
    </row>
    <row r="3027" spans="1:5">
      <c r="A3027" s="39"/>
      <c r="B3027" s="39"/>
      <c r="C3027" s="1"/>
      <c r="D3027" s="14"/>
      <c r="E3027" s="40"/>
    </row>
    <row r="3028" spans="1:5">
      <c r="A3028" s="39"/>
      <c r="B3028" s="39"/>
      <c r="C3028" s="1"/>
      <c r="D3028" s="14"/>
      <c r="E3028" s="40"/>
    </row>
    <row r="3029" spans="1:5">
      <c r="A3029" s="39"/>
      <c r="B3029" s="39"/>
      <c r="C3029" s="1"/>
      <c r="D3029" s="14"/>
      <c r="E3029" s="40"/>
    </row>
    <row r="3030" spans="1:5">
      <c r="A3030" s="39"/>
      <c r="B3030" s="39"/>
      <c r="C3030" s="1"/>
      <c r="D3030" s="14"/>
      <c r="E3030" s="40"/>
    </row>
    <row r="3031" spans="1:5">
      <c r="A3031" s="39"/>
      <c r="B3031" s="39"/>
      <c r="C3031" s="1"/>
      <c r="D3031" s="14"/>
      <c r="E3031" s="40"/>
    </row>
    <row r="3032" spans="1:5">
      <c r="A3032" s="39"/>
      <c r="B3032" s="39"/>
      <c r="C3032" s="1"/>
      <c r="D3032" s="14"/>
      <c r="E3032" s="40"/>
    </row>
    <row r="3033" spans="1:5">
      <c r="A3033" s="39"/>
      <c r="B3033" s="39"/>
      <c r="C3033" s="1"/>
      <c r="D3033" s="14"/>
      <c r="E3033" s="40"/>
    </row>
    <row r="3034" spans="1:5">
      <c r="A3034" s="39"/>
      <c r="B3034" s="39"/>
      <c r="C3034" s="1"/>
      <c r="D3034" s="14"/>
      <c r="E3034" s="40"/>
    </row>
    <row r="3035" spans="1:5">
      <c r="A3035" s="39"/>
      <c r="B3035" s="39"/>
      <c r="C3035" s="1"/>
      <c r="D3035" s="14"/>
      <c r="E3035" s="40"/>
    </row>
    <row r="3036" spans="1:5">
      <c r="A3036" s="39"/>
      <c r="B3036" s="39"/>
      <c r="C3036" s="1"/>
      <c r="D3036" s="14"/>
      <c r="E3036" s="40"/>
    </row>
    <row r="3037" spans="1:5">
      <c r="A3037" s="39"/>
      <c r="B3037" s="39"/>
      <c r="C3037" s="1"/>
      <c r="D3037" s="14"/>
      <c r="E3037" s="40"/>
    </row>
    <row r="3038" spans="1:5">
      <c r="A3038" s="39"/>
      <c r="B3038" s="39"/>
      <c r="C3038" s="1"/>
      <c r="D3038" s="14"/>
      <c r="E3038" s="40"/>
    </row>
    <row r="3039" spans="1:5">
      <c r="A3039" s="39"/>
      <c r="B3039" s="39"/>
      <c r="C3039" s="1"/>
      <c r="D3039" s="14"/>
      <c r="E3039" s="40"/>
    </row>
    <row r="3040" spans="1:5">
      <c r="A3040" s="39"/>
      <c r="B3040" s="39"/>
      <c r="C3040" s="1"/>
      <c r="D3040" s="14"/>
      <c r="E3040" s="40"/>
    </row>
    <row r="3041" spans="1:5">
      <c r="A3041" s="39"/>
      <c r="B3041" s="39"/>
      <c r="C3041" s="1"/>
      <c r="D3041" s="14"/>
      <c r="E3041" s="40"/>
    </row>
    <row r="3042" spans="1:5">
      <c r="A3042" s="39"/>
      <c r="B3042" s="39"/>
      <c r="C3042" s="1"/>
      <c r="D3042" s="14"/>
      <c r="E3042" s="40"/>
    </row>
    <row r="3043" spans="1:5">
      <c r="A3043" s="39"/>
      <c r="B3043" s="39"/>
      <c r="C3043" s="1"/>
      <c r="D3043" s="14"/>
      <c r="E3043" s="40"/>
    </row>
    <row r="3044" spans="1:5">
      <c r="A3044" s="39"/>
      <c r="B3044" s="39"/>
      <c r="C3044" s="1"/>
      <c r="D3044" s="14"/>
      <c r="E3044" s="40"/>
    </row>
    <row r="3045" spans="1:5">
      <c r="A3045" s="39"/>
      <c r="B3045" s="39"/>
      <c r="C3045" s="1"/>
      <c r="D3045" s="14"/>
      <c r="E3045" s="40"/>
    </row>
    <row r="3046" spans="1:5">
      <c r="A3046" s="39"/>
      <c r="B3046" s="39"/>
      <c r="C3046" s="1"/>
      <c r="D3046" s="14"/>
      <c r="E3046" s="40"/>
    </row>
    <row r="3047" spans="1:5">
      <c r="A3047" s="39"/>
      <c r="B3047" s="39"/>
      <c r="C3047" s="1"/>
      <c r="D3047" s="14"/>
      <c r="E3047" s="40"/>
    </row>
    <row r="3048" spans="1:5">
      <c r="A3048" s="39"/>
      <c r="B3048" s="39"/>
      <c r="C3048" s="1"/>
      <c r="D3048" s="14"/>
      <c r="E3048" s="40"/>
    </row>
    <row r="3049" spans="1:5">
      <c r="A3049" s="39"/>
      <c r="B3049" s="39"/>
      <c r="C3049" s="1"/>
      <c r="D3049" s="14"/>
      <c r="E3049" s="40"/>
    </row>
    <row r="3050" spans="1:5">
      <c r="A3050" s="39"/>
      <c r="B3050" s="39"/>
      <c r="C3050" s="1"/>
      <c r="D3050" s="14"/>
      <c r="E3050" s="40"/>
    </row>
    <row r="3051" spans="1:5">
      <c r="A3051" s="39"/>
      <c r="B3051" s="39"/>
      <c r="C3051" s="1"/>
      <c r="D3051" s="14"/>
      <c r="E3051" s="40"/>
    </row>
    <row r="3052" spans="1:5">
      <c r="A3052" s="39"/>
      <c r="B3052" s="39"/>
      <c r="C3052" s="1"/>
      <c r="D3052" s="14"/>
      <c r="E3052" s="40"/>
    </row>
    <row r="3053" spans="1:5">
      <c r="A3053" s="39"/>
      <c r="B3053" s="39"/>
      <c r="C3053" s="1"/>
      <c r="D3053" s="14"/>
      <c r="E3053" s="40"/>
    </row>
    <row r="3054" spans="1:5">
      <c r="A3054" s="39"/>
      <c r="B3054" s="39"/>
      <c r="C3054" s="1"/>
      <c r="D3054" s="14"/>
      <c r="E3054" s="40"/>
    </row>
    <row r="3055" spans="1:5">
      <c r="A3055" s="39"/>
      <c r="B3055" s="39"/>
      <c r="C3055" s="1"/>
      <c r="D3055" s="14"/>
      <c r="E3055" s="40"/>
    </row>
    <row r="3056" spans="1:5">
      <c r="A3056" s="39"/>
      <c r="B3056" s="39"/>
      <c r="C3056" s="1"/>
      <c r="D3056" s="14"/>
      <c r="E3056" s="40"/>
    </row>
    <row r="3057" spans="1:5">
      <c r="A3057" s="39"/>
      <c r="B3057" s="39"/>
      <c r="C3057" s="1"/>
      <c r="D3057" s="14"/>
      <c r="E3057" s="40"/>
    </row>
    <row r="3058" spans="1:5">
      <c r="A3058" s="39"/>
      <c r="B3058" s="39"/>
      <c r="C3058" s="1"/>
      <c r="D3058" s="14"/>
      <c r="E3058" s="40"/>
    </row>
    <row r="3059" spans="1:5">
      <c r="A3059" s="39"/>
      <c r="B3059" s="39"/>
      <c r="C3059" s="1"/>
      <c r="D3059" s="14"/>
      <c r="E3059" s="40"/>
    </row>
    <row r="3060" spans="1:5">
      <c r="A3060" s="39"/>
      <c r="B3060" s="39"/>
      <c r="C3060" s="1"/>
      <c r="D3060" s="14"/>
      <c r="E3060" s="40"/>
    </row>
    <row r="3061" spans="1:5">
      <c r="A3061" s="39"/>
      <c r="B3061" s="39"/>
      <c r="C3061" s="1"/>
      <c r="D3061" s="14"/>
      <c r="E3061" s="40"/>
    </row>
    <row r="3062" spans="1:5">
      <c r="A3062" s="39"/>
      <c r="B3062" s="39"/>
      <c r="C3062" s="1"/>
      <c r="D3062" s="14"/>
      <c r="E3062" s="40"/>
    </row>
    <row r="3063" spans="1:5">
      <c r="A3063" s="39"/>
      <c r="B3063" s="39"/>
      <c r="C3063" s="1"/>
      <c r="D3063" s="14"/>
      <c r="E3063" s="40"/>
    </row>
    <row r="3064" spans="1:5">
      <c r="A3064" s="39"/>
      <c r="B3064" s="39"/>
      <c r="C3064" s="1"/>
      <c r="D3064" s="14"/>
      <c r="E3064" s="40"/>
    </row>
    <row r="3065" spans="1:5">
      <c r="A3065" s="39"/>
      <c r="B3065" s="39"/>
      <c r="C3065" s="1"/>
      <c r="D3065" s="14"/>
      <c r="E3065" s="40"/>
    </row>
    <row r="3066" spans="1:5">
      <c r="A3066" s="39"/>
      <c r="B3066" s="39"/>
      <c r="C3066" s="1"/>
      <c r="D3066" s="14"/>
      <c r="E3066" s="40"/>
    </row>
    <row r="3067" spans="1:5">
      <c r="A3067" s="39"/>
      <c r="B3067" s="39"/>
      <c r="C3067" s="1"/>
      <c r="D3067" s="14"/>
      <c r="E3067" s="40"/>
    </row>
    <row r="3068" spans="1:5">
      <c r="A3068" s="39"/>
      <c r="B3068" s="39"/>
      <c r="C3068" s="1"/>
      <c r="D3068" s="14"/>
      <c r="E3068" s="40"/>
    </row>
    <row r="3069" spans="1:5">
      <c r="A3069" s="39"/>
      <c r="B3069" s="39"/>
      <c r="C3069" s="1"/>
      <c r="D3069" s="14"/>
      <c r="E3069" s="40"/>
    </row>
    <row r="3070" spans="1:5">
      <c r="A3070" s="39"/>
      <c r="B3070" s="39"/>
      <c r="C3070" s="1"/>
      <c r="D3070" s="14"/>
      <c r="E3070" s="40"/>
    </row>
    <row r="3071" spans="1:5">
      <c r="A3071" s="39"/>
      <c r="B3071" s="39"/>
      <c r="C3071" s="1"/>
      <c r="D3071" s="14"/>
      <c r="E3071" s="40"/>
    </row>
    <row r="3072" spans="1:5">
      <c r="A3072" s="39"/>
      <c r="B3072" s="39"/>
      <c r="C3072" s="1"/>
      <c r="D3072" s="14"/>
      <c r="E3072" s="40"/>
    </row>
    <row r="3073" spans="1:5">
      <c r="A3073" s="39"/>
      <c r="B3073" s="39"/>
      <c r="C3073" s="1"/>
      <c r="D3073" s="14"/>
      <c r="E3073" s="40"/>
    </row>
    <row r="3074" spans="1:5">
      <c r="A3074" s="39"/>
      <c r="B3074" s="39"/>
      <c r="C3074" s="1"/>
      <c r="D3074" s="14"/>
      <c r="E3074" s="40"/>
    </row>
    <row r="3075" spans="1:5">
      <c r="A3075" s="39"/>
      <c r="B3075" s="39"/>
      <c r="C3075" s="1"/>
      <c r="D3075" s="14"/>
      <c r="E3075" s="40"/>
    </row>
    <row r="3076" spans="1:5">
      <c r="A3076" s="39"/>
      <c r="B3076" s="39"/>
      <c r="C3076" s="1"/>
      <c r="D3076" s="14"/>
      <c r="E3076" s="40"/>
    </row>
    <row r="3077" spans="1:5">
      <c r="A3077" s="39"/>
      <c r="B3077" s="39"/>
      <c r="C3077" s="1"/>
      <c r="D3077" s="14"/>
      <c r="E3077" s="40"/>
    </row>
    <row r="3078" spans="1:5">
      <c r="A3078" s="39"/>
      <c r="B3078" s="39"/>
      <c r="C3078" s="1"/>
      <c r="D3078" s="14"/>
      <c r="E3078" s="40"/>
    </row>
    <row r="3079" spans="1:5">
      <c r="A3079" s="39"/>
      <c r="B3079" s="39"/>
      <c r="C3079" s="1"/>
      <c r="D3079" s="14"/>
      <c r="E3079" s="40"/>
    </row>
    <row r="3080" spans="1:5">
      <c r="A3080" s="39"/>
      <c r="B3080" s="39"/>
      <c r="C3080" s="1"/>
      <c r="D3080" s="14"/>
      <c r="E3080" s="40"/>
    </row>
    <row r="3081" spans="1:5">
      <c r="A3081" s="39"/>
      <c r="B3081" s="39"/>
      <c r="C3081" s="1"/>
      <c r="D3081" s="14"/>
      <c r="E3081" s="40"/>
    </row>
    <row r="3082" spans="1:5">
      <c r="A3082" s="39"/>
      <c r="B3082" s="39"/>
      <c r="C3082" s="1"/>
      <c r="D3082" s="14"/>
      <c r="E3082" s="40"/>
    </row>
    <row r="3083" spans="1:5">
      <c r="A3083" s="39"/>
      <c r="B3083" s="39"/>
      <c r="C3083" s="1"/>
      <c r="D3083" s="14"/>
      <c r="E3083" s="40"/>
    </row>
    <row r="3084" spans="1:5">
      <c r="A3084" s="39"/>
      <c r="B3084" s="39"/>
      <c r="C3084" s="1"/>
      <c r="D3084" s="14"/>
      <c r="E3084" s="40"/>
    </row>
    <row r="3085" spans="1:5">
      <c r="A3085" s="39"/>
      <c r="B3085" s="39"/>
      <c r="C3085" s="1"/>
      <c r="D3085" s="14"/>
      <c r="E3085" s="40"/>
    </row>
    <row r="3086" spans="1:5">
      <c r="A3086" s="39"/>
      <c r="B3086" s="39"/>
      <c r="C3086" s="1"/>
      <c r="D3086" s="14"/>
      <c r="E3086" s="40"/>
    </row>
    <row r="3087" spans="1:5">
      <c r="A3087" s="39"/>
      <c r="B3087" s="39"/>
      <c r="C3087" s="1"/>
      <c r="D3087" s="14"/>
      <c r="E3087" s="40"/>
    </row>
    <row r="3088" spans="1:5">
      <c r="A3088" s="39"/>
      <c r="B3088" s="39"/>
      <c r="C3088" s="1"/>
      <c r="D3088" s="14"/>
      <c r="E3088" s="40"/>
    </row>
    <row r="3089" spans="1:5">
      <c r="A3089" s="39"/>
      <c r="B3089" s="39"/>
      <c r="C3089" s="1"/>
      <c r="D3089" s="14"/>
      <c r="E3089" s="40"/>
    </row>
    <row r="3090" spans="1:5">
      <c r="A3090" s="39"/>
      <c r="B3090" s="39"/>
      <c r="C3090" s="1"/>
      <c r="D3090" s="14"/>
      <c r="E3090" s="40"/>
    </row>
    <row r="3091" spans="1:5">
      <c r="A3091" s="39"/>
      <c r="B3091" s="39"/>
      <c r="C3091" s="1"/>
      <c r="D3091" s="14"/>
      <c r="E3091" s="40"/>
    </row>
    <row r="3092" spans="1:5">
      <c r="A3092" s="39"/>
      <c r="B3092" s="39"/>
      <c r="C3092" s="1"/>
      <c r="D3092" s="14"/>
      <c r="E3092" s="40"/>
    </row>
    <row r="3093" spans="1:5">
      <c r="A3093" s="39"/>
      <c r="B3093" s="39"/>
      <c r="C3093" s="1"/>
      <c r="D3093" s="14"/>
      <c r="E3093" s="40"/>
    </row>
    <row r="3094" spans="1:5">
      <c r="A3094" s="39"/>
      <c r="B3094" s="39"/>
      <c r="C3094" s="1"/>
      <c r="D3094" s="14"/>
      <c r="E3094" s="40"/>
    </row>
    <row r="3095" spans="1:5">
      <c r="A3095" s="39"/>
      <c r="B3095" s="39"/>
      <c r="C3095" s="1"/>
      <c r="D3095" s="14"/>
      <c r="E3095" s="40"/>
    </row>
    <row r="3096" spans="1:5">
      <c r="A3096" s="39"/>
      <c r="B3096" s="39"/>
      <c r="C3096" s="1"/>
      <c r="D3096" s="14"/>
      <c r="E3096" s="40"/>
    </row>
    <row r="3097" spans="1:5">
      <c r="A3097" s="39"/>
      <c r="B3097" s="39"/>
      <c r="C3097" s="1"/>
      <c r="D3097" s="14"/>
      <c r="E3097" s="40"/>
    </row>
    <row r="3098" spans="1:5">
      <c r="A3098" s="39"/>
      <c r="B3098" s="39"/>
      <c r="C3098" s="1"/>
      <c r="D3098" s="14"/>
      <c r="E3098" s="40"/>
    </row>
    <row r="3099" spans="1:5">
      <c r="A3099" s="39"/>
      <c r="B3099" s="39"/>
      <c r="C3099" s="1"/>
      <c r="D3099" s="14"/>
      <c r="E3099" s="40"/>
    </row>
    <row r="3100" spans="1:5">
      <c r="A3100" s="39"/>
      <c r="B3100" s="39"/>
      <c r="C3100" s="1"/>
      <c r="D3100" s="14"/>
      <c r="E3100" s="40"/>
    </row>
    <row r="3101" spans="1:5">
      <c r="A3101" s="39"/>
      <c r="B3101" s="39"/>
      <c r="C3101" s="1"/>
      <c r="D3101" s="14"/>
      <c r="E3101" s="40"/>
    </row>
    <row r="3102" spans="1:5">
      <c r="A3102" s="39"/>
      <c r="B3102" s="39"/>
      <c r="C3102" s="1"/>
      <c r="D3102" s="14"/>
      <c r="E3102" s="40"/>
    </row>
    <row r="3103" spans="1:5">
      <c r="A3103" s="39"/>
      <c r="B3103" s="39"/>
      <c r="C3103" s="1"/>
      <c r="D3103" s="14"/>
      <c r="E3103" s="40"/>
    </row>
    <row r="3104" spans="1:5">
      <c r="A3104" s="39"/>
      <c r="B3104" s="39"/>
      <c r="C3104" s="1"/>
      <c r="D3104" s="14"/>
      <c r="E3104" s="40"/>
    </row>
    <row r="3105" spans="1:5">
      <c r="A3105" s="39"/>
      <c r="B3105" s="39"/>
      <c r="C3105" s="1"/>
      <c r="D3105" s="14"/>
      <c r="E3105" s="40"/>
    </row>
    <row r="3106" spans="1:5">
      <c r="A3106" s="39"/>
      <c r="B3106" s="39"/>
      <c r="C3106" s="1"/>
      <c r="D3106" s="14"/>
      <c r="E3106" s="40"/>
    </row>
    <row r="3107" spans="1:5">
      <c r="A3107" s="39"/>
      <c r="B3107" s="39"/>
      <c r="C3107" s="1"/>
      <c r="D3107" s="14"/>
      <c r="E3107" s="40"/>
    </row>
    <row r="3108" spans="1:5">
      <c r="A3108" s="39"/>
      <c r="B3108" s="39"/>
      <c r="C3108" s="1"/>
      <c r="D3108" s="14"/>
      <c r="E3108" s="40"/>
    </row>
    <row r="3109" spans="1:5">
      <c r="A3109" s="39"/>
      <c r="B3109" s="39"/>
      <c r="C3109" s="1"/>
      <c r="D3109" s="14"/>
      <c r="E3109" s="40"/>
    </row>
    <row r="3110" spans="1:5">
      <c r="A3110" s="39"/>
      <c r="B3110" s="39"/>
      <c r="C3110" s="1"/>
      <c r="D3110" s="14"/>
      <c r="E3110" s="40"/>
    </row>
    <row r="3111" spans="1:5">
      <c r="A3111" s="39"/>
      <c r="B3111" s="39"/>
      <c r="C3111" s="1"/>
      <c r="D3111" s="14"/>
      <c r="E3111" s="40"/>
    </row>
    <row r="3112" spans="1:5">
      <c r="A3112" s="39"/>
      <c r="B3112" s="39"/>
      <c r="C3112" s="1"/>
      <c r="D3112" s="14"/>
      <c r="E3112" s="40"/>
    </row>
    <row r="3113" spans="1:5">
      <c r="A3113" s="39"/>
      <c r="B3113" s="39"/>
      <c r="C3113" s="1"/>
      <c r="D3113" s="14"/>
      <c r="E3113" s="40"/>
    </row>
    <row r="3114" spans="1:5">
      <c r="A3114" s="39"/>
      <c r="B3114" s="39"/>
      <c r="C3114" s="1"/>
      <c r="D3114" s="14"/>
      <c r="E3114" s="40"/>
    </row>
    <row r="3115" spans="1:5">
      <c r="A3115" s="39"/>
      <c r="B3115" s="39"/>
      <c r="C3115" s="1"/>
      <c r="D3115" s="14"/>
      <c r="E3115" s="40"/>
    </row>
    <row r="3116" spans="1:5">
      <c r="A3116" s="39"/>
      <c r="B3116" s="39"/>
      <c r="C3116" s="1"/>
      <c r="D3116" s="14"/>
      <c r="E3116" s="40"/>
    </row>
    <row r="3117" spans="1:5">
      <c r="A3117" s="39"/>
      <c r="B3117" s="39"/>
      <c r="C3117" s="1"/>
      <c r="D3117" s="14"/>
      <c r="E3117" s="40"/>
    </row>
    <row r="3118" spans="1:5">
      <c r="A3118" s="39"/>
      <c r="B3118" s="39"/>
      <c r="C3118" s="1"/>
      <c r="D3118" s="14"/>
      <c r="E3118" s="40"/>
    </row>
    <row r="3119" spans="1:5">
      <c r="A3119" s="39"/>
      <c r="B3119" s="39"/>
      <c r="C3119" s="1"/>
      <c r="D3119" s="14"/>
      <c r="E3119" s="40"/>
    </row>
    <row r="3120" spans="1:5">
      <c r="A3120" s="39"/>
      <c r="B3120" s="39"/>
      <c r="C3120" s="1"/>
      <c r="D3120" s="14"/>
      <c r="E3120" s="40"/>
    </row>
    <row r="3121" spans="1:5">
      <c r="A3121" s="39"/>
      <c r="B3121" s="39"/>
      <c r="C3121" s="1"/>
      <c r="D3121" s="14"/>
      <c r="E3121" s="40"/>
    </row>
    <row r="3122" spans="1:5">
      <c r="A3122" s="39"/>
      <c r="B3122" s="39"/>
      <c r="C3122" s="1"/>
      <c r="D3122" s="14"/>
      <c r="E3122" s="40"/>
    </row>
    <row r="3123" spans="1:5">
      <c r="A3123" s="39"/>
      <c r="B3123" s="39"/>
      <c r="C3123" s="1"/>
      <c r="D3123" s="14"/>
      <c r="E3123" s="40"/>
    </row>
    <row r="3124" spans="1:5">
      <c r="A3124" s="39"/>
      <c r="B3124" s="39"/>
      <c r="C3124" s="1"/>
      <c r="D3124" s="14"/>
      <c r="E3124" s="40"/>
    </row>
    <row r="3125" spans="1:5">
      <c r="A3125" s="39"/>
      <c r="B3125" s="39"/>
      <c r="C3125" s="1"/>
      <c r="D3125" s="14"/>
      <c r="E3125" s="40"/>
    </row>
    <row r="3126" spans="1:5">
      <c r="A3126" s="39"/>
      <c r="B3126" s="39"/>
      <c r="C3126" s="1"/>
      <c r="D3126" s="14"/>
      <c r="E3126" s="40"/>
    </row>
    <row r="3127" spans="1:5">
      <c r="A3127" s="39"/>
      <c r="B3127" s="39"/>
      <c r="C3127" s="1"/>
      <c r="D3127" s="14"/>
      <c r="E3127" s="40"/>
    </row>
    <row r="3128" spans="1:5">
      <c r="A3128" s="39"/>
      <c r="B3128" s="39"/>
      <c r="C3128" s="1"/>
      <c r="D3128" s="14"/>
      <c r="E3128" s="40"/>
    </row>
    <row r="3129" spans="1:5">
      <c r="A3129" s="39"/>
      <c r="B3129" s="39"/>
      <c r="C3129" s="1"/>
      <c r="D3129" s="14"/>
      <c r="E3129" s="40"/>
    </row>
    <row r="3130" spans="1:5">
      <c r="A3130" s="39"/>
      <c r="B3130" s="39"/>
      <c r="C3130" s="1"/>
      <c r="D3130" s="14"/>
      <c r="E3130" s="40"/>
    </row>
    <row r="3131" spans="1:5">
      <c r="A3131" s="39"/>
      <c r="B3131" s="39"/>
      <c r="C3131" s="1"/>
      <c r="D3131" s="14"/>
      <c r="E3131" s="40"/>
    </row>
    <row r="3132" spans="1:5">
      <c r="A3132" s="39"/>
      <c r="B3132" s="39"/>
      <c r="C3132" s="1"/>
      <c r="D3132" s="14"/>
      <c r="E3132" s="40"/>
    </row>
    <row r="3133" spans="1:5">
      <c r="A3133" s="39"/>
      <c r="B3133" s="39"/>
      <c r="C3133" s="1"/>
      <c r="D3133" s="14"/>
      <c r="E3133" s="40"/>
    </row>
    <row r="3134" spans="1:5">
      <c r="A3134" s="39"/>
      <c r="B3134" s="39"/>
      <c r="C3134" s="1"/>
      <c r="D3134" s="14"/>
      <c r="E3134" s="40"/>
    </row>
    <row r="3135" spans="1:5">
      <c r="A3135" s="39"/>
      <c r="B3135" s="39"/>
      <c r="C3135" s="1"/>
      <c r="D3135" s="14"/>
      <c r="E3135" s="40"/>
    </row>
    <row r="3136" spans="1:5">
      <c r="A3136" s="39"/>
      <c r="B3136" s="39"/>
      <c r="C3136" s="1"/>
      <c r="D3136" s="14"/>
      <c r="E3136" s="40"/>
    </row>
    <row r="3137" spans="1:5">
      <c r="A3137" s="39"/>
      <c r="B3137" s="39"/>
      <c r="C3137" s="1"/>
      <c r="D3137" s="14"/>
      <c r="E3137" s="40"/>
    </row>
    <row r="3138" spans="1:5">
      <c r="A3138" s="39"/>
      <c r="B3138" s="39"/>
      <c r="C3138" s="1"/>
      <c r="D3138" s="14"/>
      <c r="E3138" s="40"/>
    </row>
    <row r="3139" spans="1:5">
      <c r="A3139" s="39"/>
      <c r="B3139" s="39"/>
      <c r="C3139" s="1"/>
      <c r="D3139" s="14"/>
      <c r="E3139" s="40"/>
    </row>
    <row r="3140" spans="1:5">
      <c r="A3140" s="39"/>
      <c r="B3140" s="39"/>
      <c r="C3140" s="1"/>
      <c r="D3140" s="14"/>
      <c r="E3140" s="40"/>
    </row>
    <row r="3141" spans="1:5">
      <c r="A3141" s="39"/>
      <c r="B3141" s="39"/>
      <c r="C3141" s="1"/>
      <c r="D3141" s="14"/>
      <c r="E3141" s="40"/>
    </row>
    <row r="3142" spans="1:5">
      <c r="A3142" s="39"/>
      <c r="B3142" s="39"/>
      <c r="C3142" s="1"/>
      <c r="D3142" s="14"/>
      <c r="E3142" s="40"/>
    </row>
    <row r="3143" spans="1:5">
      <c r="A3143" s="39"/>
      <c r="B3143" s="39"/>
      <c r="C3143" s="1"/>
      <c r="D3143" s="14"/>
      <c r="E3143" s="40"/>
    </row>
    <row r="3144" spans="1:5">
      <c r="A3144" s="39"/>
      <c r="B3144" s="39"/>
      <c r="C3144" s="1"/>
      <c r="D3144" s="14"/>
      <c r="E3144" s="40"/>
    </row>
    <row r="3145" spans="1:5">
      <c r="A3145" s="39"/>
      <c r="B3145" s="39"/>
      <c r="C3145" s="1"/>
      <c r="D3145" s="14"/>
      <c r="E3145" s="40"/>
    </row>
    <row r="3146" spans="1:5">
      <c r="A3146" s="39"/>
      <c r="B3146" s="39"/>
      <c r="C3146" s="1"/>
      <c r="D3146" s="14"/>
      <c r="E3146" s="40"/>
    </row>
    <row r="3147" spans="1:5">
      <c r="A3147" s="39"/>
      <c r="B3147" s="39"/>
      <c r="C3147" s="1"/>
      <c r="D3147" s="14"/>
      <c r="E3147" s="40"/>
    </row>
    <row r="3148" spans="1:5">
      <c r="A3148" s="39"/>
      <c r="B3148" s="39"/>
      <c r="C3148" s="1"/>
      <c r="D3148" s="14"/>
      <c r="E3148" s="40"/>
    </row>
    <row r="3149" spans="1:5">
      <c r="A3149" s="39"/>
      <c r="B3149" s="39"/>
      <c r="C3149" s="1"/>
      <c r="D3149" s="14"/>
      <c r="E3149" s="40"/>
    </row>
    <row r="3150" spans="1:5">
      <c r="A3150" s="39"/>
      <c r="B3150" s="39"/>
      <c r="C3150" s="1"/>
      <c r="D3150" s="14"/>
      <c r="E3150" s="40"/>
    </row>
    <row r="3151" spans="1:5">
      <c r="A3151" s="39"/>
      <c r="B3151" s="39"/>
      <c r="C3151" s="1"/>
      <c r="D3151" s="14"/>
      <c r="E3151" s="40"/>
    </row>
    <row r="3152" spans="1:5">
      <c r="A3152" s="39"/>
      <c r="B3152" s="39"/>
      <c r="C3152" s="1"/>
      <c r="D3152" s="14"/>
      <c r="E3152" s="40"/>
    </row>
    <row r="3153" spans="1:5">
      <c r="A3153" s="39"/>
      <c r="B3153" s="39"/>
      <c r="C3153" s="1"/>
      <c r="D3153" s="14"/>
      <c r="E3153" s="40"/>
    </row>
    <row r="3154" spans="1:5">
      <c r="A3154" s="39"/>
      <c r="B3154" s="39"/>
      <c r="C3154" s="1"/>
      <c r="D3154" s="14"/>
      <c r="E3154" s="40"/>
    </row>
    <row r="3155" spans="1:5">
      <c r="A3155" s="39"/>
      <c r="B3155" s="39"/>
      <c r="C3155" s="1"/>
      <c r="D3155" s="14"/>
      <c r="E3155" s="40"/>
    </row>
    <row r="3156" spans="1:5">
      <c r="A3156" s="39"/>
      <c r="B3156" s="39"/>
      <c r="C3156" s="1"/>
      <c r="D3156" s="14"/>
      <c r="E3156" s="40"/>
    </row>
    <row r="3157" spans="1:5">
      <c r="A3157" s="39"/>
      <c r="B3157" s="39"/>
      <c r="C3157" s="1"/>
      <c r="D3157" s="14"/>
      <c r="E3157" s="40"/>
    </row>
    <row r="3158" spans="1:5">
      <c r="A3158" s="39"/>
      <c r="B3158" s="39"/>
      <c r="C3158" s="1"/>
      <c r="D3158" s="14"/>
      <c r="E3158" s="40"/>
    </row>
    <row r="3159" spans="1:5">
      <c r="A3159" s="39"/>
      <c r="B3159" s="39"/>
      <c r="C3159" s="1"/>
      <c r="D3159" s="14"/>
      <c r="E3159" s="40"/>
    </row>
    <row r="3160" spans="1:5">
      <c r="A3160" s="39"/>
      <c r="B3160" s="39"/>
      <c r="C3160" s="1"/>
      <c r="D3160" s="14"/>
      <c r="E3160" s="40"/>
    </row>
    <row r="3161" spans="1:5">
      <c r="A3161" s="39"/>
      <c r="B3161" s="39"/>
      <c r="C3161" s="1"/>
      <c r="D3161" s="14"/>
      <c r="E3161" s="40"/>
    </row>
    <row r="3162" spans="1:5">
      <c r="A3162" s="39"/>
      <c r="B3162" s="39"/>
      <c r="C3162" s="1"/>
      <c r="D3162" s="14"/>
      <c r="E3162" s="40"/>
    </row>
    <row r="3163" spans="1:5">
      <c r="A3163" s="39"/>
      <c r="B3163" s="39"/>
      <c r="C3163" s="1"/>
      <c r="D3163" s="14"/>
      <c r="E3163" s="40"/>
    </row>
    <row r="3164" spans="1:5">
      <c r="A3164" s="39"/>
      <c r="B3164" s="39"/>
      <c r="C3164" s="1"/>
      <c r="D3164" s="14"/>
      <c r="E3164" s="40"/>
    </row>
    <row r="3165" spans="1:5">
      <c r="A3165" s="39"/>
      <c r="B3165" s="39"/>
      <c r="C3165" s="1"/>
      <c r="D3165" s="14"/>
      <c r="E3165" s="40"/>
    </row>
    <row r="3166" spans="1:5">
      <c r="A3166" s="39"/>
      <c r="B3166" s="39"/>
      <c r="C3166" s="1"/>
      <c r="D3166" s="14"/>
      <c r="E3166" s="40"/>
    </row>
    <row r="3167" spans="1:5">
      <c r="A3167" s="39"/>
      <c r="B3167" s="39"/>
      <c r="C3167" s="1"/>
      <c r="D3167" s="14"/>
      <c r="E3167" s="40"/>
    </row>
    <row r="3168" spans="1:5">
      <c r="A3168" s="39"/>
      <c r="B3168" s="39"/>
      <c r="C3168" s="1"/>
      <c r="D3168" s="14"/>
      <c r="E3168" s="40"/>
    </row>
    <row r="3169" spans="1:5">
      <c r="A3169" s="39"/>
      <c r="B3169" s="39"/>
      <c r="C3169" s="1"/>
      <c r="D3169" s="14"/>
      <c r="E3169" s="40"/>
    </row>
    <row r="3170" spans="1:5">
      <c r="A3170" s="39"/>
      <c r="B3170" s="39"/>
      <c r="C3170" s="1"/>
      <c r="D3170" s="14"/>
      <c r="E3170" s="40"/>
    </row>
    <row r="3171" spans="1:5">
      <c r="A3171" s="39"/>
      <c r="B3171" s="39"/>
      <c r="C3171" s="1"/>
      <c r="D3171" s="14"/>
      <c r="E3171" s="40"/>
    </row>
    <row r="3172" spans="1:5">
      <c r="A3172" s="39"/>
      <c r="B3172" s="39"/>
      <c r="C3172" s="1"/>
      <c r="D3172" s="14"/>
      <c r="E3172" s="40"/>
    </row>
    <row r="3173" spans="1:5">
      <c r="A3173" s="39"/>
      <c r="B3173" s="39"/>
      <c r="C3173" s="1"/>
      <c r="D3173" s="14"/>
      <c r="E3173" s="40"/>
    </row>
    <row r="3174" spans="1:5">
      <c r="A3174" s="39"/>
      <c r="B3174" s="39"/>
      <c r="C3174" s="1"/>
      <c r="D3174" s="14"/>
      <c r="E3174" s="40"/>
    </row>
    <row r="3175" spans="1:5">
      <c r="A3175" s="39"/>
      <c r="B3175" s="39"/>
      <c r="C3175" s="1"/>
      <c r="D3175" s="14"/>
      <c r="E3175" s="40"/>
    </row>
    <row r="3176" spans="1:5">
      <c r="A3176" s="39"/>
      <c r="B3176" s="39"/>
      <c r="C3176" s="1"/>
      <c r="D3176" s="14"/>
      <c r="E3176" s="40"/>
    </row>
    <row r="3177" spans="1:5">
      <c r="A3177" s="39"/>
      <c r="B3177" s="39"/>
      <c r="C3177" s="1"/>
      <c r="D3177" s="14"/>
      <c r="E3177" s="40"/>
    </row>
    <row r="3178" spans="1:5">
      <c r="A3178" s="39"/>
      <c r="B3178" s="39"/>
      <c r="C3178" s="1"/>
      <c r="D3178" s="14"/>
      <c r="E3178" s="40"/>
    </row>
    <row r="3179" spans="1:5">
      <c r="A3179" s="39"/>
      <c r="B3179" s="39"/>
      <c r="C3179" s="1"/>
      <c r="D3179" s="14"/>
      <c r="E3179" s="40"/>
    </row>
    <row r="3180" spans="1:5">
      <c r="A3180" s="39"/>
      <c r="B3180" s="39"/>
      <c r="C3180" s="1"/>
      <c r="D3180" s="14"/>
      <c r="E3180" s="40"/>
    </row>
    <row r="3181" spans="1:5">
      <c r="A3181" s="39"/>
      <c r="B3181" s="39"/>
      <c r="C3181" s="1"/>
      <c r="D3181" s="14"/>
      <c r="E3181" s="40"/>
    </row>
    <row r="3182" spans="1:5">
      <c r="A3182" s="39"/>
      <c r="B3182" s="39"/>
      <c r="C3182" s="1"/>
      <c r="D3182" s="14"/>
      <c r="E3182" s="40"/>
    </row>
    <row r="3183" spans="1:5">
      <c r="A3183" s="39"/>
      <c r="B3183" s="39"/>
      <c r="C3183" s="1"/>
      <c r="D3183" s="14"/>
      <c r="E3183" s="40"/>
    </row>
    <row r="3184" spans="1:5">
      <c r="A3184" s="39"/>
      <c r="B3184" s="39"/>
      <c r="C3184" s="1"/>
      <c r="D3184" s="14"/>
      <c r="E3184" s="40"/>
    </row>
    <row r="3185" spans="1:5">
      <c r="A3185" s="39"/>
      <c r="B3185" s="39"/>
      <c r="C3185" s="1"/>
      <c r="D3185" s="14"/>
      <c r="E3185" s="40"/>
    </row>
    <row r="3186" spans="1:5">
      <c r="A3186" s="39"/>
      <c r="B3186" s="39"/>
      <c r="C3186" s="1"/>
      <c r="D3186" s="14"/>
      <c r="E3186" s="40"/>
    </row>
    <row r="3187" spans="1:5">
      <c r="A3187" s="39"/>
      <c r="B3187" s="39"/>
      <c r="C3187" s="1"/>
      <c r="D3187" s="14"/>
      <c r="E3187" s="40"/>
    </row>
    <row r="3188" spans="1:5">
      <c r="A3188" s="39"/>
      <c r="B3188" s="39"/>
      <c r="C3188" s="1"/>
      <c r="D3188" s="14"/>
      <c r="E3188" s="40"/>
    </row>
    <row r="3189" spans="1:5">
      <c r="A3189" s="39"/>
      <c r="B3189" s="39"/>
      <c r="C3189" s="1"/>
      <c r="D3189" s="14"/>
      <c r="E3189" s="40"/>
    </row>
    <row r="3190" spans="1:5">
      <c r="A3190" s="39"/>
      <c r="B3190" s="39"/>
      <c r="C3190" s="1"/>
      <c r="D3190" s="14"/>
      <c r="E3190" s="40"/>
    </row>
    <row r="3191" spans="1:5">
      <c r="A3191" s="39"/>
      <c r="B3191" s="39"/>
      <c r="C3191" s="1"/>
      <c r="D3191" s="14"/>
      <c r="E3191" s="40"/>
    </row>
    <row r="3192" spans="1:5">
      <c r="A3192" s="39"/>
      <c r="B3192" s="39"/>
      <c r="C3192" s="1"/>
      <c r="D3192" s="14"/>
      <c r="E3192" s="40"/>
    </row>
    <row r="3193" spans="1:5">
      <c r="A3193" s="39"/>
      <c r="B3193" s="39"/>
      <c r="C3193" s="1"/>
      <c r="D3193" s="14"/>
      <c r="E3193" s="40"/>
    </row>
    <row r="3194" spans="1:5">
      <c r="A3194" s="39"/>
      <c r="B3194" s="39"/>
      <c r="C3194" s="1"/>
      <c r="D3194" s="14"/>
      <c r="E3194" s="40"/>
    </row>
    <row r="3195" spans="1:5">
      <c r="A3195" s="39"/>
      <c r="B3195" s="39"/>
      <c r="C3195" s="1"/>
      <c r="D3195" s="14"/>
      <c r="E3195" s="40"/>
    </row>
    <row r="3196" spans="1:5">
      <c r="A3196" s="39"/>
      <c r="B3196" s="39"/>
      <c r="C3196" s="1"/>
      <c r="D3196" s="14"/>
      <c r="E3196" s="40"/>
    </row>
    <row r="3197" spans="1:5">
      <c r="A3197" s="39"/>
      <c r="B3197" s="39"/>
      <c r="C3197" s="1"/>
      <c r="D3197" s="14"/>
      <c r="E3197" s="40"/>
    </row>
    <row r="3198" spans="1:5">
      <c r="A3198" s="39"/>
      <c r="B3198" s="39"/>
      <c r="C3198" s="1"/>
      <c r="D3198" s="14"/>
      <c r="E3198" s="40"/>
    </row>
    <row r="3199" spans="1:5">
      <c r="A3199" s="39"/>
      <c r="B3199" s="39"/>
      <c r="C3199" s="1"/>
      <c r="D3199" s="14"/>
      <c r="E3199" s="40"/>
    </row>
    <row r="3200" spans="1:5">
      <c r="A3200" s="39"/>
      <c r="B3200" s="39"/>
      <c r="C3200" s="1"/>
      <c r="D3200" s="14"/>
      <c r="E3200" s="40"/>
    </row>
    <row r="3201" spans="1:5">
      <c r="A3201" s="39"/>
      <c r="B3201" s="39"/>
      <c r="C3201" s="1"/>
      <c r="D3201" s="14"/>
      <c r="E3201" s="40"/>
    </row>
    <row r="3202" spans="1:5">
      <c r="A3202" s="39"/>
      <c r="B3202" s="39"/>
      <c r="C3202" s="1"/>
      <c r="D3202" s="14"/>
      <c r="E3202" s="40"/>
    </row>
    <row r="3203" spans="1:5">
      <c r="A3203" s="39"/>
      <c r="B3203" s="39"/>
      <c r="C3203" s="1"/>
      <c r="D3203" s="14"/>
      <c r="E3203" s="40"/>
    </row>
    <row r="3204" spans="1:5">
      <c r="A3204" s="39"/>
      <c r="B3204" s="39"/>
      <c r="C3204" s="1"/>
      <c r="D3204" s="14"/>
      <c r="E3204" s="40"/>
    </row>
    <row r="3205" spans="1:5">
      <c r="A3205" s="39"/>
      <c r="B3205" s="39"/>
      <c r="C3205" s="1"/>
      <c r="D3205" s="14"/>
      <c r="E3205" s="40"/>
    </row>
    <row r="3206" spans="1:5">
      <c r="A3206" s="39"/>
      <c r="B3206" s="39"/>
      <c r="C3206" s="1"/>
      <c r="D3206" s="14"/>
      <c r="E3206" s="40"/>
    </row>
    <row r="3207" spans="1:5">
      <c r="A3207" s="39"/>
      <c r="B3207" s="39"/>
      <c r="C3207" s="1"/>
      <c r="D3207" s="14"/>
      <c r="E3207" s="40"/>
    </row>
    <row r="3208" spans="1:5">
      <c r="A3208" s="39"/>
      <c r="B3208" s="39"/>
      <c r="C3208" s="1"/>
      <c r="D3208" s="14"/>
      <c r="E3208" s="40"/>
    </row>
    <row r="3209" spans="1:5">
      <c r="A3209" s="39"/>
      <c r="B3209" s="39"/>
      <c r="C3209" s="1"/>
      <c r="D3209" s="14"/>
      <c r="E3209" s="40"/>
    </row>
    <row r="3210" spans="1:5">
      <c r="A3210" s="39"/>
      <c r="B3210" s="39"/>
      <c r="C3210" s="1"/>
      <c r="D3210" s="14"/>
      <c r="E3210" s="40"/>
    </row>
    <row r="3211" spans="1:5">
      <c r="A3211" s="39"/>
      <c r="B3211" s="39"/>
      <c r="C3211" s="1"/>
      <c r="D3211" s="14"/>
      <c r="E3211" s="40"/>
    </row>
    <row r="3212" spans="1:5">
      <c r="A3212" s="39"/>
      <c r="B3212" s="39"/>
      <c r="C3212" s="1"/>
      <c r="D3212" s="14"/>
      <c r="E3212" s="40"/>
    </row>
    <row r="3213" spans="1:5">
      <c r="A3213" s="39"/>
      <c r="B3213" s="39"/>
      <c r="C3213" s="1"/>
      <c r="D3213" s="14"/>
      <c r="E3213" s="40"/>
    </row>
    <row r="3214" spans="1:5">
      <c r="A3214" s="39"/>
      <c r="B3214" s="39"/>
      <c r="C3214" s="1"/>
      <c r="D3214" s="14"/>
      <c r="E3214" s="40"/>
    </row>
    <row r="3215" spans="1:5">
      <c r="A3215" s="39"/>
      <c r="B3215" s="39"/>
      <c r="C3215" s="1"/>
      <c r="D3215" s="14"/>
      <c r="E3215" s="40"/>
    </row>
    <row r="3216" spans="1:5">
      <c r="A3216" s="39"/>
      <c r="B3216" s="39"/>
      <c r="C3216" s="1"/>
      <c r="D3216" s="14"/>
      <c r="E3216" s="40"/>
    </row>
    <row r="3217" spans="1:5">
      <c r="A3217" s="39"/>
      <c r="B3217" s="39"/>
      <c r="C3217" s="1"/>
      <c r="D3217" s="14"/>
      <c r="E3217" s="40"/>
    </row>
    <row r="3218" spans="1:5">
      <c r="A3218" s="39"/>
      <c r="B3218" s="39"/>
      <c r="C3218" s="1"/>
      <c r="D3218" s="14"/>
      <c r="E3218" s="40"/>
    </row>
    <row r="3219" spans="1:5">
      <c r="A3219" s="39"/>
      <c r="B3219" s="39"/>
      <c r="C3219" s="1"/>
      <c r="D3219" s="14"/>
      <c r="E3219" s="40"/>
    </row>
    <row r="3220" spans="1:5">
      <c r="A3220" s="39"/>
      <c r="B3220" s="39"/>
      <c r="C3220" s="1"/>
      <c r="D3220" s="14"/>
      <c r="E3220" s="40"/>
    </row>
    <row r="3221" spans="1:5">
      <c r="A3221" s="39"/>
      <c r="B3221" s="39"/>
      <c r="C3221" s="1"/>
      <c r="D3221" s="14"/>
      <c r="E3221" s="40"/>
    </row>
    <row r="3222" spans="1:5">
      <c r="A3222" s="39"/>
      <c r="B3222" s="39"/>
      <c r="C3222" s="1"/>
      <c r="D3222" s="14"/>
      <c r="E3222" s="40"/>
    </row>
    <row r="3223" spans="1:5">
      <c r="A3223" s="39"/>
      <c r="B3223" s="39"/>
      <c r="C3223" s="1"/>
      <c r="D3223" s="14"/>
      <c r="E3223" s="40"/>
    </row>
    <row r="3224" spans="1:5">
      <c r="A3224" s="39"/>
      <c r="B3224" s="39"/>
      <c r="C3224" s="1"/>
      <c r="D3224" s="14"/>
      <c r="E3224" s="40"/>
    </row>
    <row r="3225" spans="1:5">
      <c r="A3225" s="39"/>
      <c r="B3225" s="39"/>
      <c r="C3225" s="1"/>
      <c r="D3225" s="14"/>
      <c r="E3225" s="40"/>
    </row>
    <row r="3226" spans="1:5">
      <c r="A3226" s="39"/>
      <c r="B3226" s="39"/>
      <c r="C3226" s="1"/>
      <c r="D3226" s="14"/>
      <c r="E3226" s="40"/>
    </row>
    <row r="3227" spans="1:5">
      <c r="A3227" s="39"/>
      <c r="B3227" s="39"/>
      <c r="C3227" s="1"/>
      <c r="D3227" s="14"/>
      <c r="E3227" s="40"/>
    </row>
    <row r="3228" spans="1:5">
      <c r="A3228" s="39"/>
      <c r="B3228" s="39"/>
      <c r="C3228" s="1"/>
      <c r="D3228" s="14"/>
      <c r="E3228" s="40"/>
    </row>
    <row r="3229" spans="1:5">
      <c r="A3229" s="39"/>
      <c r="B3229" s="39"/>
      <c r="C3229" s="1"/>
      <c r="D3229" s="14"/>
      <c r="E3229" s="40"/>
    </row>
    <row r="3230" spans="1:5">
      <c r="A3230" s="39"/>
      <c r="B3230" s="39"/>
      <c r="C3230" s="1"/>
      <c r="D3230" s="14"/>
      <c r="E3230" s="40"/>
    </row>
    <row r="3231" spans="1:5">
      <c r="A3231" s="39"/>
      <c r="B3231" s="39"/>
      <c r="C3231" s="1"/>
      <c r="D3231" s="14"/>
      <c r="E3231" s="40"/>
    </row>
    <row r="3232" spans="1:5">
      <c r="A3232" s="39"/>
      <c r="B3232" s="39"/>
      <c r="C3232" s="1"/>
      <c r="D3232" s="14"/>
      <c r="E3232" s="40"/>
    </row>
    <row r="3233" spans="1:5">
      <c r="A3233" s="39"/>
      <c r="B3233" s="39"/>
      <c r="C3233" s="1"/>
      <c r="D3233" s="14"/>
      <c r="E3233" s="40"/>
    </row>
    <row r="3234" spans="1:5">
      <c r="A3234" s="39"/>
      <c r="B3234" s="39"/>
      <c r="C3234" s="1"/>
      <c r="D3234" s="14"/>
      <c r="E3234" s="40"/>
    </row>
    <row r="3235" spans="1:5">
      <c r="A3235" s="39"/>
      <c r="B3235" s="39"/>
      <c r="C3235" s="1"/>
      <c r="D3235" s="14"/>
      <c r="E3235" s="40"/>
    </row>
    <row r="3236" spans="1:5">
      <c r="A3236" s="39"/>
      <c r="B3236" s="39"/>
      <c r="C3236" s="1"/>
      <c r="D3236" s="14"/>
      <c r="E3236" s="40"/>
    </row>
    <row r="3237" spans="1:5">
      <c r="A3237" s="39"/>
      <c r="B3237" s="39"/>
      <c r="C3237" s="1"/>
      <c r="D3237" s="14"/>
      <c r="E3237" s="40"/>
    </row>
    <row r="3238" spans="1:5">
      <c r="A3238" s="39"/>
      <c r="B3238" s="39"/>
      <c r="C3238" s="1"/>
      <c r="D3238" s="14"/>
      <c r="E3238" s="40"/>
    </row>
    <row r="3239" spans="1:5">
      <c r="A3239" s="39"/>
      <c r="B3239" s="39"/>
      <c r="C3239" s="1"/>
      <c r="D3239" s="14"/>
      <c r="E3239" s="40"/>
    </row>
    <row r="3240" spans="1:5">
      <c r="A3240" s="39"/>
      <c r="B3240" s="39"/>
      <c r="C3240" s="1"/>
      <c r="D3240" s="14"/>
      <c r="E3240" s="40"/>
    </row>
    <row r="3241" spans="1:5">
      <c r="A3241" s="39"/>
      <c r="B3241" s="39"/>
      <c r="C3241" s="1"/>
      <c r="D3241" s="14"/>
      <c r="E3241" s="40"/>
    </row>
    <row r="3242" spans="1:5">
      <c r="A3242" s="39"/>
      <c r="B3242" s="39"/>
      <c r="C3242" s="1"/>
      <c r="D3242" s="14"/>
      <c r="E3242" s="40"/>
    </row>
    <row r="3243" spans="1:5">
      <c r="A3243" s="39"/>
      <c r="B3243" s="39"/>
      <c r="C3243" s="1"/>
      <c r="D3243" s="14"/>
      <c r="E3243" s="40"/>
    </row>
    <row r="3244" spans="1:5">
      <c r="A3244" s="39"/>
      <c r="B3244" s="39"/>
      <c r="C3244" s="1"/>
      <c r="D3244" s="14"/>
      <c r="E3244" s="40"/>
    </row>
    <row r="3245" spans="1:5">
      <c r="A3245" s="39"/>
      <c r="B3245" s="39"/>
      <c r="C3245" s="1"/>
      <c r="D3245" s="14"/>
      <c r="E3245" s="40"/>
    </row>
    <row r="3246" spans="1:5">
      <c r="A3246" s="39"/>
      <c r="B3246" s="39"/>
      <c r="C3246" s="1"/>
      <c r="D3246" s="14"/>
      <c r="E3246" s="40"/>
    </row>
    <row r="3247" spans="1:5">
      <c r="A3247" s="39"/>
      <c r="B3247" s="39"/>
      <c r="C3247" s="1"/>
      <c r="D3247" s="14"/>
      <c r="E3247" s="40"/>
    </row>
    <row r="3248" spans="1:5">
      <c r="A3248" s="39"/>
      <c r="B3248" s="39"/>
      <c r="C3248" s="1"/>
      <c r="D3248" s="14"/>
      <c r="E3248" s="40"/>
    </row>
    <row r="3249" spans="1:5">
      <c r="A3249" s="39"/>
      <c r="B3249" s="39"/>
      <c r="C3249" s="1"/>
      <c r="D3249" s="14"/>
      <c r="E3249" s="40"/>
    </row>
    <row r="3250" spans="1:5">
      <c r="A3250" s="39"/>
      <c r="B3250" s="39"/>
      <c r="C3250" s="1"/>
      <c r="D3250" s="14"/>
      <c r="E3250" s="40"/>
    </row>
    <row r="3251" spans="1:5">
      <c r="A3251" s="39"/>
      <c r="B3251" s="39"/>
      <c r="C3251" s="1"/>
      <c r="D3251" s="14"/>
      <c r="E3251" s="40"/>
    </row>
    <row r="3252" spans="1:5">
      <c r="A3252" s="39"/>
      <c r="B3252" s="39"/>
      <c r="C3252" s="1"/>
      <c r="D3252" s="14"/>
      <c r="E3252" s="40"/>
    </row>
    <row r="3253" spans="1:5">
      <c r="A3253" s="39"/>
      <c r="B3253" s="39"/>
      <c r="C3253" s="1"/>
      <c r="D3253" s="14"/>
      <c r="E3253" s="40"/>
    </row>
    <row r="3254" spans="1:5">
      <c r="A3254" s="39"/>
      <c r="B3254" s="39"/>
      <c r="C3254" s="1"/>
      <c r="D3254" s="14"/>
      <c r="E3254" s="40"/>
    </row>
    <row r="3255" spans="1:5">
      <c r="A3255" s="39"/>
      <c r="B3255" s="39"/>
      <c r="C3255" s="1"/>
      <c r="D3255" s="14"/>
      <c r="E3255" s="40"/>
    </row>
    <row r="3256" spans="1:5">
      <c r="A3256" s="39"/>
      <c r="B3256" s="39"/>
      <c r="C3256" s="1"/>
      <c r="D3256" s="14"/>
      <c r="E3256" s="40"/>
    </row>
    <row r="3257" spans="1:5">
      <c r="A3257" s="39"/>
      <c r="B3257" s="39"/>
      <c r="C3257" s="1"/>
      <c r="D3257" s="14"/>
      <c r="E3257" s="40"/>
    </row>
    <row r="3258" spans="1:5">
      <c r="A3258" s="39"/>
      <c r="B3258" s="39"/>
      <c r="C3258" s="1"/>
      <c r="D3258" s="14"/>
      <c r="E3258" s="40"/>
    </row>
    <row r="3259" spans="1:5">
      <c r="A3259" s="39"/>
      <c r="B3259" s="39"/>
      <c r="C3259" s="1"/>
      <c r="D3259" s="14"/>
      <c r="E3259" s="40"/>
    </row>
    <row r="3260" spans="1:5">
      <c r="A3260" s="39"/>
      <c r="B3260" s="39"/>
      <c r="C3260" s="1"/>
      <c r="D3260" s="14"/>
      <c r="E3260" s="40"/>
    </row>
    <row r="3261" spans="1:5">
      <c r="A3261" s="39"/>
      <c r="B3261" s="39"/>
      <c r="C3261" s="1"/>
      <c r="D3261" s="14"/>
      <c r="E3261" s="40"/>
    </row>
    <row r="3262" spans="1:5">
      <c r="A3262" s="39"/>
      <c r="B3262" s="39"/>
      <c r="C3262" s="1"/>
      <c r="D3262" s="14"/>
      <c r="E3262" s="40"/>
    </row>
    <row r="3263" spans="1:5">
      <c r="A3263" s="39"/>
      <c r="B3263" s="39"/>
      <c r="C3263" s="1"/>
      <c r="D3263" s="14"/>
      <c r="E3263" s="40"/>
    </row>
    <row r="3264" spans="1:5">
      <c r="A3264" s="39"/>
      <c r="B3264" s="39"/>
      <c r="C3264" s="1"/>
      <c r="D3264" s="14"/>
      <c r="E3264" s="40"/>
    </row>
    <row r="3265" spans="1:5">
      <c r="A3265" s="39"/>
      <c r="B3265" s="39"/>
      <c r="C3265" s="1"/>
      <c r="D3265" s="14"/>
      <c r="E3265" s="40"/>
    </row>
    <row r="3266" spans="1:5">
      <c r="A3266" s="39"/>
      <c r="B3266" s="39"/>
      <c r="C3266" s="1"/>
      <c r="D3266" s="14"/>
      <c r="E3266" s="40"/>
    </row>
    <row r="3267" spans="1:5">
      <c r="A3267" s="39"/>
      <c r="B3267" s="39"/>
      <c r="C3267" s="1"/>
      <c r="D3267" s="14"/>
      <c r="E3267" s="40"/>
    </row>
    <row r="3268" spans="1:5">
      <c r="A3268" s="39"/>
      <c r="B3268" s="39"/>
      <c r="C3268" s="1"/>
      <c r="D3268" s="14"/>
      <c r="E3268" s="40"/>
    </row>
    <row r="3269" spans="1:5">
      <c r="A3269" s="39"/>
      <c r="B3269" s="39"/>
      <c r="C3269" s="1"/>
      <c r="D3269" s="14"/>
      <c r="E3269" s="40"/>
    </row>
    <row r="3270" spans="1:5">
      <c r="A3270" s="39"/>
      <c r="B3270" s="39"/>
      <c r="C3270" s="1"/>
      <c r="D3270" s="14"/>
      <c r="E3270" s="40"/>
    </row>
    <row r="3271" spans="1:5">
      <c r="A3271" s="39"/>
      <c r="B3271" s="39"/>
      <c r="C3271" s="1"/>
      <c r="D3271" s="14"/>
      <c r="E3271" s="40"/>
    </row>
    <row r="3272" spans="1:5">
      <c r="A3272" s="39"/>
      <c r="B3272" s="39"/>
      <c r="C3272" s="1"/>
      <c r="D3272" s="14"/>
      <c r="E3272" s="40"/>
    </row>
    <row r="3273" spans="1:5">
      <c r="A3273" s="39"/>
      <c r="B3273" s="39"/>
      <c r="C3273" s="1"/>
      <c r="D3273" s="14"/>
      <c r="E3273" s="40"/>
    </row>
    <row r="3274" spans="1:5">
      <c r="A3274" s="39"/>
      <c r="B3274" s="39"/>
      <c r="C3274" s="1"/>
      <c r="D3274" s="14"/>
      <c r="E3274" s="40"/>
    </row>
    <row r="3275" spans="1:5">
      <c r="A3275" s="39"/>
      <c r="B3275" s="39"/>
      <c r="C3275" s="1"/>
      <c r="D3275" s="14"/>
      <c r="E3275" s="40"/>
    </row>
    <row r="3276" spans="1:5">
      <c r="A3276" s="39"/>
      <c r="B3276" s="39"/>
      <c r="C3276" s="1"/>
      <c r="D3276" s="14"/>
      <c r="E3276" s="40"/>
    </row>
    <row r="3277" spans="1:5">
      <c r="A3277" s="39"/>
      <c r="B3277" s="39"/>
      <c r="C3277" s="1"/>
      <c r="D3277" s="14"/>
      <c r="E3277" s="40"/>
    </row>
    <row r="3278" spans="1:5">
      <c r="A3278" s="39"/>
      <c r="B3278" s="39"/>
      <c r="C3278" s="1"/>
      <c r="D3278" s="14"/>
      <c r="E3278" s="40"/>
    </row>
    <row r="3279" spans="1:5">
      <c r="A3279" s="39"/>
      <c r="B3279" s="39"/>
      <c r="C3279" s="1"/>
      <c r="D3279" s="14"/>
      <c r="E3279" s="40"/>
    </row>
    <row r="3280" spans="1:5">
      <c r="A3280" s="39"/>
      <c r="B3280" s="39"/>
      <c r="C3280" s="1"/>
      <c r="D3280" s="14"/>
      <c r="E3280" s="40"/>
    </row>
    <row r="3281" spans="1:5">
      <c r="A3281" s="39"/>
      <c r="B3281" s="39"/>
      <c r="C3281" s="1"/>
      <c r="D3281" s="14"/>
      <c r="E3281" s="40"/>
    </row>
    <row r="3282" spans="1:5">
      <c r="A3282" s="39"/>
      <c r="B3282" s="39"/>
      <c r="C3282" s="1"/>
      <c r="D3282" s="14"/>
      <c r="E3282" s="40"/>
    </row>
    <row r="3283" spans="1:5">
      <c r="A3283" s="39"/>
      <c r="B3283" s="39"/>
      <c r="C3283" s="1"/>
      <c r="D3283" s="14"/>
      <c r="E3283" s="40"/>
    </row>
    <row r="3284" spans="1:5">
      <c r="A3284" s="39"/>
      <c r="B3284" s="39"/>
      <c r="C3284" s="1"/>
      <c r="D3284" s="14"/>
      <c r="E3284" s="40"/>
    </row>
    <row r="3285" spans="1:5">
      <c r="A3285" s="39"/>
      <c r="B3285" s="39"/>
      <c r="C3285" s="1"/>
      <c r="D3285" s="14"/>
      <c r="E3285" s="40"/>
    </row>
    <row r="3286" spans="1:5">
      <c r="A3286" s="39"/>
      <c r="B3286" s="39"/>
      <c r="C3286" s="1"/>
      <c r="D3286" s="14"/>
      <c r="E3286" s="40"/>
    </row>
    <row r="3287" spans="1:5">
      <c r="A3287" s="39"/>
      <c r="B3287" s="39"/>
      <c r="C3287" s="1"/>
      <c r="D3287" s="14"/>
      <c r="E3287" s="40"/>
    </row>
    <row r="3288" spans="1:5">
      <c r="A3288" s="39"/>
      <c r="B3288" s="39"/>
      <c r="C3288" s="1"/>
      <c r="D3288" s="14"/>
      <c r="E3288" s="40"/>
    </row>
    <row r="3289" spans="1:5">
      <c r="A3289" s="39"/>
      <c r="B3289" s="39"/>
      <c r="C3289" s="1"/>
      <c r="D3289" s="14"/>
      <c r="E3289" s="40"/>
    </row>
    <row r="3290" spans="1:5">
      <c r="A3290" s="39"/>
      <c r="B3290" s="39"/>
      <c r="C3290" s="1"/>
      <c r="D3290" s="14"/>
      <c r="E3290" s="40"/>
    </row>
    <row r="3291" spans="1:5">
      <c r="A3291" s="39"/>
      <c r="B3291" s="39"/>
      <c r="C3291" s="1"/>
      <c r="D3291" s="14"/>
      <c r="E3291" s="40"/>
    </row>
    <row r="3292" spans="1:5">
      <c r="A3292" s="39"/>
      <c r="B3292" s="39"/>
      <c r="C3292" s="1"/>
      <c r="D3292" s="14"/>
      <c r="E3292" s="40"/>
    </row>
    <row r="3293" spans="1:5">
      <c r="A3293" s="39"/>
      <c r="B3293" s="39"/>
      <c r="C3293" s="1"/>
      <c r="D3293" s="14"/>
      <c r="E3293" s="40"/>
    </row>
    <row r="3294" spans="1:5">
      <c r="A3294" s="39"/>
      <c r="B3294" s="39"/>
      <c r="C3294" s="1"/>
      <c r="D3294" s="14"/>
      <c r="E3294" s="40"/>
    </row>
    <row r="3295" spans="1:5">
      <c r="A3295" s="39"/>
      <c r="B3295" s="39"/>
      <c r="C3295" s="1"/>
      <c r="D3295" s="14"/>
      <c r="E3295" s="40"/>
    </row>
    <row r="3296" spans="1:5">
      <c r="A3296" s="39"/>
      <c r="B3296" s="39"/>
      <c r="C3296" s="1"/>
      <c r="D3296" s="14"/>
      <c r="E3296" s="40"/>
    </row>
    <row r="3297" spans="1:5">
      <c r="A3297" s="39"/>
      <c r="B3297" s="39"/>
      <c r="C3297" s="1"/>
      <c r="D3297" s="14"/>
      <c r="E3297" s="40"/>
    </row>
    <row r="3298" spans="1:5">
      <c r="A3298" s="39"/>
      <c r="B3298" s="39"/>
      <c r="C3298" s="1"/>
      <c r="D3298" s="14"/>
      <c r="E3298" s="40"/>
    </row>
    <row r="3299" spans="1:5">
      <c r="A3299" s="39"/>
      <c r="B3299" s="39"/>
      <c r="C3299" s="1"/>
      <c r="D3299" s="14"/>
      <c r="E3299" s="40"/>
    </row>
    <row r="3300" spans="1:5">
      <c r="A3300" s="39"/>
      <c r="B3300" s="39"/>
      <c r="C3300" s="1"/>
      <c r="D3300" s="14"/>
      <c r="E3300" s="40"/>
    </row>
    <row r="3301" spans="1:5">
      <c r="A3301" s="39"/>
      <c r="B3301" s="39"/>
      <c r="C3301" s="1"/>
      <c r="D3301" s="14"/>
      <c r="E3301" s="40"/>
    </row>
    <row r="3302" spans="1:5">
      <c r="A3302" s="39"/>
      <c r="B3302" s="39"/>
      <c r="C3302" s="1"/>
      <c r="D3302" s="14"/>
      <c r="E3302" s="40"/>
    </row>
    <row r="3303" spans="1:5">
      <c r="A3303" s="39"/>
      <c r="B3303" s="39"/>
      <c r="C3303" s="1"/>
      <c r="D3303" s="14"/>
      <c r="E3303" s="40"/>
    </row>
    <row r="3304" spans="1:5">
      <c r="A3304" s="39"/>
      <c r="B3304" s="39"/>
      <c r="C3304" s="1"/>
      <c r="D3304" s="14"/>
      <c r="E3304" s="40"/>
    </row>
    <row r="3305" spans="1:5">
      <c r="A3305" s="39"/>
      <c r="B3305" s="39"/>
      <c r="C3305" s="1"/>
      <c r="D3305" s="14"/>
      <c r="E3305" s="40"/>
    </row>
    <row r="3306" spans="1:5">
      <c r="A3306" s="39"/>
      <c r="B3306" s="39"/>
      <c r="C3306" s="1"/>
      <c r="D3306" s="14"/>
      <c r="E3306" s="40"/>
    </row>
    <row r="3307" spans="1:5">
      <c r="A3307" s="39"/>
      <c r="B3307" s="39"/>
      <c r="C3307" s="1"/>
      <c r="D3307" s="14"/>
      <c r="E3307" s="40"/>
    </row>
    <row r="3308" spans="1:5">
      <c r="A3308" s="39"/>
      <c r="B3308" s="39"/>
      <c r="C3308" s="1"/>
      <c r="D3308" s="14"/>
      <c r="E3308" s="40"/>
    </row>
    <row r="3309" spans="1:5">
      <c r="A3309" s="39"/>
      <c r="B3309" s="39"/>
      <c r="C3309" s="1"/>
      <c r="D3309" s="14"/>
      <c r="E3309" s="40"/>
    </row>
    <row r="3310" spans="1:5">
      <c r="A3310" s="39"/>
      <c r="B3310" s="39"/>
      <c r="C3310" s="1"/>
      <c r="D3310" s="14"/>
      <c r="E3310" s="40"/>
    </row>
    <row r="3311" spans="1:5">
      <c r="A3311" s="39"/>
      <c r="B3311" s="39"/>
      <c r="C3311" s="1"/>
      <c r="D3311" s="14"/>
      <c r="E3311" s="40"/>
    </row>
    <row r="3312" spans="1:5">
      <c r="A3312" s="39"/>
      <c r="B3312" s="39"/>
      <c r="C3312" s="1"/>
      <c r="D3312" s="14"/>
      <c r="E3312" s="40"/>
    </row>
    <row r="3313" spans="1:5">
      <c r="A3313" s="39"/>
      <c r="B3313" s="39"/>
      <c r="C3313" s="1"/>
      <c r="D3313" s="14"/>
      <c r="E3313" s="40"/>
    </row>
    <row r="3314" spans="1:5">
      <c r="A3314" s="39"/>
      <c r="B3314" s="39"/>
      <c r="C3314" s="1"/>
      <c r="D3314" s="14"/>
      <c r="E3314" s="40"/>
    </row>
    <row r="3315" spans="1:5">
      <c r="A3315" s="39"/>
      <c r="B3315" s="39"/>
      <c r="C3315" s="1"/>
      <c r="D3315" s="14"/>
      <c r="E3315" s="40"/>
    </row>
    <row r="3316" spans="1:5">
      <c r="A3316" s="39"/>
      <c r="B3316" s="39"/>
      <c r="C3316" s="1"/>
      <c r="D3316" s="14"/>
      <c r="E3316" s="40"/>
    </row>
    <row r="3317" spans="1:5">
      <c r="A3317" s="39"/>
      <c r="B3317" s="39"/>
      <c r="C3317" s="1"/>
      <c r="D3317" s="14"/>
      <c r="E3317" s="40"/>
    </row>
    <row r="3318" spans="1:5">
      <c r="A3318" s="39"/>
      <c r="B3318" s="39"/>
      <c r="C3318" s="1"/>
      <c r="D3318" s="14"/>
      <c r="E3318" s="40"/>
    </row>
    <row r="3319" spans="1:5">
      <c r="A3319" s="39"/>
      <c r="B3319" s="39"/>
      <c r="C3319" s="1"/>
      <c r="D3319" s="14"/>
      <c r="E3319" s="40"/>
    </row>
    <row r="3320" spans="1:5">
      <c r="A3320" s="39"/>
      <c r="B3320" s="39"/>
      <c r="C3320" s="1"/>
      <c r="D3320" s="14"/>
      <c r="E3320" s="40"/>
    </row>
    <row r="3321" spans="1:5">
      <c r="A3321" s="39"/>
      <c r="B3321" s="39"/>
      <c r="C3321" s="1"/>
      <c r="D3321" s="14"/>
      <c r="E3321" s="40"/>
    </row>
    <row r="3322" spans="1:5">
      <c r="A3322" s="39"/>
      <c r="B3322" s="39"/>
      <c r="C3322" s="1"/>
      <c r="D3322" s="14"/>
      <c r="E3322" s="40"/>
    </row>
    <row r="3323" spans="1:5">
      <c r="A3323" s="39"/>
      <c r="B3323" s="39"/>
      <c r="C3323" s="1"/>
      <c r="D3323" s="14"/>
      <c r="E3323" s="40"/>
    </row>
    <row r="3324" spans="1:5">
      <c r="A3324" s="39"/>
      <c r="B3324" s="39"/>
      <c r="C3324" s="1"/>
      <c r="D3324" s="14"/>
      <c r="E3324" s="40"/>
    </row>
    <row r="3325" spans="1:5">
      <c r="A3325" s="39"/>
      <c r="B3325" s="39"/>
      <c r="C3325" s="1"/>
      <c r="D3325" s="14"/>
      <c r="E3325" s="40"/>
    </row>
    <row r="3326" spans="1:5">
      <c r="A3326" s="39"/>
      <c r="B3326" s="39"/>
      <c r="C3326" s="1"/>
      <c r="D3326" s="14"/>
      <c r="E3326" s="40"/>
    </row>
    <row r="3327" spans="1:5">
      <c r="A3327" s="39"/>
      <c r="B3327" s="39"/>
      <c r="C3327" s="1"/>
      <c r="D3327" s="14"/>
      <c r="E3327" s="40"/>
    </row>
    <row r="3328" spans="1:5">
      <c r="A3328" s="39"/>
      <c r="B3328" s="39"/>
      <c r="C3328" s="1"/>
      <c r="D3328" s="14"/>
      <c r="E3328" s="40"/>
    </row>
    <row r="3329" spans="1:5">
      <c r="A3329" s="39"/>
      <c r="B3329" s="39"/>
      <c r="C3329" s="1"/>
      <c r="D3329" s="14"/>
      <c r="E3329" s="40"/>
    </row>
    <row r="3330" spans="1:5">
      <c r="A3330" s="39"/>
      <c r="B3330" s="39"/>
      <c r="C3330" s="1"/>
      <c r="D3330" s="14"/>
      <c r="E3330" s="40"/>
    </row>
    <row r="3331" spans="1:5">
      <c r="A3331" s="39"/>
      <c r="B3331" s="39"/>
      <c r="C3331" s="1"/>
      <c r="D3331" s="14"/>
      <c r="E3331" s="40"/>
    </row>
    <row r="3332" spans="1:5">
      <c r="A3332" s="39"/>
      <c r="B3332" s="39"/>
      <c r="C3332" s="1"/>
      <c r="D3332" s="14"/>
      <c r="E3332" s="40"/>
    </row>
    <row r="3333" spans="1:5">
      <c r="A3333" s="39"/>
      <c r="B3333" s="39"/>
      <c r="C3333" s="1"/>
      <c r="D3333" s="14"/>
      <c r="E3333" s="40"/>
    </row>
    <row r="3334" spans="1:5">
      <c r="A3334" s="39"/>
      <c r="B3334" s="39"/>
      <c r="C3334" s="1"/>
      <c r="D3334" s="14"/>
      <c r="E3334" s="40"/>
    </row>
    <row r="3335" spans="1:5">
      <c r="A3335" s="39"/>
      <c r="B3335" s="39"/>
      <c r="C3335" s="1"/>
      <c r="D3335" s="14"/>
      <c r="E3335" s="40"/>
    </row>
    <row r="3336" spans="1:5">
      <c r="A3336" s="39"/>
      <c r="B3336" s="39"/>
      <c r="C3336" s="1"/>
      <c r="D3336" s="14"/>
      <c r="E3336" s="40"/>
    </row>
    <row r="3337" spans="1:5">
      <c r="A3337" s="39"/>
      <c r="B3337" s="39"/>
      <c r="C3337" s="1"/>
      <c r="D3337" s="14"/>
      <c r="E3337" s="40"/>
    </row>
    <row r="3338" spans="1:5">
      <c r="A3338" s="39"/>
      <c r="B3338" s="39"/>
      <c r="C3338" s="1"/>
      <c r="D3338" s="14"/>
      <c r="E3338" s="40"/>
    </row>
    <row r="3339" spans="1:5">
      <c r="A3339" s="39"/>
      <c r="B3339" s="39"/>
      <c r="C3339" s="1"/>
      <c r="D3339" s="14"/>
      <c r="E3339" s="40"/>
    </row>
    <row r="3340" spans="1:5">
      <c r="A3340" s="39"/>
      <c r="B3340" s="39"/>
      <c r="C3340" s="1"/>
      <c r="D3340" s="14"/>
      <c r="E3340" s="40"/>
    </row>
    <row r="3341" spans="1:5">
      <c r="A3341" s="39"/>
      <c r="B3341" s="39"/>
      <c r="C3341" s="1"/>
      <c r="D3341" s="14"/>
      <c r="E3341" s="40"/>
    </row>
    <row r="3342" spans="1:5">
      <c r="A3342" s="39"/>
      <c r="B3342" s="39"/>
      <c r="C3342" s="1"/>
      <c r="D3342" s="14"/>
      <c r="E3342" s="40"/>
    </row>
    <row r="3343" spans="1:5">
      <c r="A3343" s="39"/>
      <c r="B3343" s="39"/>
      <c r="C3343" s="1"/>
      <c r="D3343" s="14"/>
      <c r="E3343" s="40"/>
    </row>
    <row r="3344" spans="1:5">
      <c r="A3344" s="39"/>
      <c r="B3344" s="39"/>
      <c r="C3344" s="1"/>
      <c r="D3344" s="14"/>
      <c r="E3344" s="40"/>
    </row>
    <row r="3345" spans="1:5">
      <c r="A3345" s="39"/>
      <c r="B3345" s="39"/>
      <c r="C3345" s="1"/>
      <c r="D3345" s="14"/>
      <c r="E3345" s="40"/>
    </row>
    <row r="3346" spans="1:5">
      <c r="A3346" s="39"/>
      <c r="B3346" s="39"/>
      <c r="C3346" s="1"/>
      <c r="D3346" s="14"/>
      <c r="E3346" s="40"/>
    </row>
    <row r="3347" spans="1:5">
      <c r="A3347" s="39"/>
      <c r="B3347" s="39"/>
      <c r="C3347" s="1"/>
      <c r="D3347" s="14"/>
      <c r="E3347" s="40"/>
    </row>
    <row r="3348" spans="1:5">
      <c r="A3348" s="39"/>
      <c r="B3348" s="39"/>
      <c r="C3348" s="1"/>
      <c r="D3348" s="14"/>
      <c r="E3348" s="40"/>
    </row>
    <row r="3349" spans="1:5">
      <c r="A3349" s="39"/>
      <c r="B3349" s="39"/>
      <c r="C3349" s="1"/>
      <c r="D3349" s="14"/>
      <c r="E3349" s="40"/>
    </row>
    <row r="3350" spans="1:5">
      <c r="A3350" s="39"/>
      <c r="B3350" s="39"/>
      <c r="C3350" s="1"/>
      <c r="D3350" s="14"/>
      <c r="E3350" s="40"/>
    </row>
    <row r="3351" spans="1:5">
      <c r="A3351" s="39"/>
      <c r="B3351" s="39"/>
      <c r="C3351" s="1"/>
      <c r="D3351" s="14"/>
      <c r="E3351" s="40"/>
    </row>
    <row r="3352" spans="1:5">
      <c r="A3352" s="39"/>
      <c r="B3352" s="39"/>
      <c r="C3352" s="1"/>
      <c r="D3352" s="14"/>
      <c r="E3352" s="40"/>
    </row>
    <row r="3353" spans="1:5">
      <c r="A3353" s="39"/>
      <c r="B3353" s="39"/>
      <c r="C3353" s="1"/>
      <c r="D3353" s="14"/>
      <c r="E3353" s="40"/>
    </row>
    <row r="3354" spans="1:5">
      <c r="A3354" s="39"/>
      <c r="B3354" s="39"/>
      <c r="C3354" s="1"/>
      <c r="D3354" s="14"/>
      <c r="E3354" s="40"/>
    </row>
    <row r="3355" spans="1:5">
      <c r="A3355" s="39"/>
      <c r="B3355" s="39"/>
      <c r="C3355" s="1"/>
      <c r="D3355" s="14"/>
      <c r="E3355" s="40"/>
    </row>
    <row r="3356" spans="1:5">
      <c r="A3356" s="39"/>
      <c r="B3356" s="39"/>
      <c r="C3356" s="1"/>
      <c r="D3356" s="14"/>
      <c r="E3356" s="40"/>
    </row>
    <row r="3357" spans="1:5">
      <c r="A3357" s="39"/>
      <c r="B3357" s="39"/>
      <c r="C3357" s="1"/>
      <c r="D3357" s="14"/>
      <c r="E3357" s="40"/>
    </row>
    <row r="3358" spans="1:5">
      <c r="A3358" s="39"/>
      <c r="B3358" s="39"/>
      <c r="C3358" s="1"/>
      <c r="D3358" s="14"/>
      <c r="E3358" s="40"/>
    </row>
    <row r="3359" spans="1:5">
      <c r="A3359" s="39"/>
      <c r="B3359" s="39"/>
      <c r="C3359" s="1"/>
      <c r="D3359" s="14"/>
      <c r="E3359" s="40"/>
    </row>
    <row r="3360" spans="1:5">
      <c r="A3360" s="39"/>
      <c r="B3360" s="39"/>
      <c r="C3360" s="1"/>
      <c r="D3360" s="14"/>
      <c r="E3360" s="40"/>
    </row>
    <row r="3361" spans="1:5">
      <c r="A3361" s="39"/>
      <c r="B3361" s="39"/>
      <c r="C3361" s="1"/>
      <c r="D3361" s="14"/>
      <c r="E3361" s="40"/>
    </row>
    <row r="3362" spans="1:5">
      <c r="A3362" s="39"/>
      <c r="B3362" s="39"/>
      <c r="C3362" s="1"/>
      <c r="D3362" s="14"/>
      <c r="E3362" s="40"/>
    </row>
    <row r="3363" spans="1:5">
      <c r="A3363" s="39"/>
      <c r="B3363" s="39"/>
      <c r="C3363" s="1"/>
      <c r="D3363" s="14"/>
      <c r="E3363" s="40"/>
    </row>
    <row r="3364" spans="1:5">
      <c r="A3364" s="39"/>
      <c r="B3364" s="39"/>
      <c r="C3364" s="1"/>
      <c r="D3364" s="14"/>
      <c r="E3364" s="40"/>
    </row>
    <row r="3365" spans="1:5">
      <c r="A3365" s="39"/>
      <c r="B3365" s="39"/>
      <c r="C3365" s="1"/>
      <c r="D3365" s="14"/>
      <c r="E3365" s="40"/>
    </row>
    <row r="3366" spans="1:5">
      <c r="A3366" s="39"/>
      <c r="B3366" s="39"/>
      <c r="C3366" s="1"/>
      <c r="D3366" s="14"/>
      <c r="E3366" s="40"/>
    </row>
    <row r="3367" spans="1:5">
      <c r="A3367" s="39"/>
      <c r="B3367" s="39"/>
      <c r="C3367" s="1"/>
      <c r="D3367" s="14"/>
      <c r="E3367" s="40"/>
    </row>
    <row r="3368" spans="1:5">
      <c r="A3368" s="39"/>
      <c r="B3368" s="39"/>
      <c r="C3368" s="1"/>
      <c r="D3368" s="14"/>
      <c r="E3368" s="40"/>
    </row>
    <row r="3369" spans="1:5">
      <c r="A3369" s="39"/>
      <c r="B3369" s="39"/>
      <c r="C3369" s="1"/>
      <c r="D3369" s="14"/>
      <c r="E3369" s="40"/>
    </row>
    <row r="3370" spans="1:5">
      <c r="A3370" s="39"/>
      <c r="B3370" s="39"/>
      <c r="C3370" s="1"/>
      <c r="D3370" s="14"/>
      <c r="E3370" s="40"/>
    </row>
    <row r="3371" spans="1:5">
      <c r="A3371" s="39"/>
      <c r="B3371" s="39"/>
      <c r="C3371" s="1"/>
      <c r="D3371" s="14"/>
      <c r="E3371" s="40"/>
    </row>
    <row r="3372" spans="1:5">
      <c r="A3372" s="39"/>
      <c r="B3372" s="39"/>
      <c r="C3372" s="1"/>
      <c r="D3372" s="14"/>
      <c r="E3372" s="40"/>
    </row>
    <row r="3373" spans="1:5">
      <c r="A3373" s="39"/>
      <c r="B3373" s="39"/>
      <c r="C3373" s="1"/>
      <c r="D3373" s="14"/>
      <c r="E3373" s="40"/>
    </row>
    <row r="3374" spans="1:5">
      <c r="A3374" s="39"/>
      <c r="B3374" s="39"/>
      <c r="C3374" s="1"/>
      <c r="D3374" s="14"/>
      <c r="E3374" s="40"/>
    </row>
    <row r="3375" spans="1:5">
      <c r="A3375" s="39"/>
      <c r="B3375" s="39"/>
      <c r="C3375" s="1"/>
      <c r="D3375" s="14"/>
      <c r="E3375" s="40"/>
    </row>
    <row r="3376" spans="1:5">
      <c r="A3376" s="39"/>
      <c r="B3376" s="39"/>
      <c r="C3376" s="1"/>
      <c r="D3376" s="14"/>
      <c r="E3376" s="40"/>
    </row>
    <row r="3377" spans="1:5">
      <c r="A3377" s="39"/>
      <c r="B3377" s="39"/>
      <c r="C3377" s="1"/>
      <c r="D3377" s="14"/>
      <c r="E3377" s="40"/>
    </row>
    <row r="3378" spans="1:5">
      <c r="A3378" s="39"/>
      <c r="B3378" s="39"/>
      <c r="C3378" s="1"/>
      <c r="D3378" s="14"/>
      <c r="E3378" s="40"/>
    </row>
    <row r="3379" spans="1:5">
      <c r="A3379" s="39"/>
      <c r="B3379" s="39"/>
      <c r="C3379" s="1"/>
      <c r="D3379" s="14"/>
      <c r="E3379" s="40"/>
    </row>
    <row r="3380" spans="1:5">
      <c r="A3380" s="39"/>
      <c r="B3380" s="39"/>
      <c r="C3380" s="1"/>
      <c r="D3380" s="14"/>
      <c r="E3380" s="40"/>
    </row>
    <row r="3381" spans="1:5">
      <c r="A3381" s="39"/>
      <c r="B3381" s="39"/>
      <c r="C3381" s="1"/>
      <c r="D3381" s="14"/>
      <c r="E3381" s="40"/>
    </row>
    <row r="3382" spans="1:5">
      <c r="A3382" s="39"/>
      <c r="B3382" s="39"/>
      <c r="C3382" s="1"/>
      <c r="D3382" s="14"/>
      <c r="E3382" s="40"/>
    </row>
    <row r="3383" spans="1:5">
      <c r="A3383" s="39"/>
      <c r="B3383" s="39"/>
      <c r="C3383" s="1"/>
      <c r="D3383" s="14"/>
      <c r="E3383" s="40"/>
    </row>
    <row r="3384" spans="1:5">
      <c r="A3384" s="39"/>
      <c r="B3384" s="39"/>
      <c r="C3384" s="1"/>
      <c r="D3384" s="14"/>
      <c r="E3384" s="40"/>
    </row>
    <row r="3385" spans="1:5">
      <c r="A3385" s="39"/>
      <c r="B3385" s="39"/>
      <c r="C3385" s="1"/>
      <c r="D3385" s="14"/>
      <c r="E3385" s="40"/>
    </row>
    <row r="3386" spans="1:5">
      <c r="A3386" s="39"/>
      <c r="B3386" s="39"/>
      <c r="C3386" s="1"/>
      <c r="D3386" s="14"/>
      <c r="E3386" s="40"/>
    </row>
    <row r="3387" spans="1:5">
      <c r="A3387" s="39"/>
      <c r="B3387" s="39"/>
      <c r="C3387" s="1"/>
      <c r="D3387" s="14"/>
      <c r="E3387" s="40"/>
    </row>
    <row r="3388" spans="1:5">
      <c r="A3388" s="39"/>
      <c r="B3388" s="39"/>
      <c r="C3388" s="1"/>
      <c r="D3388" s="14"/>
      <c r="E3388" s="40"/>
    </row>
    <row r="3389" spans="1:5">
      <c r="A3389" s="39"/>
      <c r="B3389" s="39"/>
      <c r="C3389" s="1"/>
      <c r="D3389" s="14"/>
      <c r="E3389" s="40"/>
    </row>
    <row r="3390" spans="1:5">
      <c r="A3390" s="39"/>
      <c r="B3390" s="39"/>
      <c r="C3390" s="1"/>
      <c r="D3390" s="14"/>
      <c r="E3390" s="40"/>
    </row>
    <row r="3391" spans="1:5">
      <c r="A3391" s="39"/>
      <c r="B3391" s="39"/>
      <c r="C3391" s="1"/>
      <c r="D3391" s="14"/>
      <c r="E3391" s="40"/>
    </row>
    <row r="3392" spans="1:5">
      <c r="A3392" s="39"/>
      <c r="B3392" s="39"/>
      <c r="C3392" s="1"/>
      <c r="D3392" s="14"/>
      <c r="E3392" s="40"/>
    </row>
    <row r="3393" spans="1:5">
      <c r="A3393" s="39"/>
      <c r="B3393" s="39"/>
      <c r="C3393" s="1"/>
      <c r="D3393" s="14"/>
      <c r="E3393" s="40"/>
    </row>
    <row r="3394" spans="1:5">
      <c r="A3394" s="39"/>
      <c r="B3394" s="39"/>
      <c r="C3394" s="1"/>
      <c r="D3394" s="14"/>
      <c r="E3394" s="40"/>
    </row>
    <row r="3395" spans="1:5">
      <c r="A3395" s="39"/>
      <c r="B3395" s="39"/>
      <c r="C3395" s="1"/>
      <c r="D3395" s="14"/>
      <c r="E3395" s="40"/>
    </row>
    <row r="3396" spans="1:5">
      <c r="A3396" s="39"/>
      <c r="B3396" s="39"/>
      <c r="C3396" s="1"/>
      <c r="D3396" s="14"/>
      <c r="E3396" s="40"/>
    </row>
    <row r="3397" spans="1:5">
      <c r="A3397" s="39"/>
      <c r="B3397" s="39"/>
      <c r="C3397" s="1"/>
      <c r="D3397" s="14"/>
      <c r="E3397" s="40"/>
    </row>
    <row r="3398" spans="1:5">
      <c r="A3398" s="39"/>
      <c r="B3398" s="39"/>
      <c r="C3398" s="1"/>
      <c r="D3398" s="14"/>
      <c r="E3398" s="40"/>
    </row>
    <row r="3399" spans="1:5">
      <c r="A3399" s="39"/>
      <c r="B3399" s="39"/>
      <c r="C3399" s="1"/>
      <c r="D3399" s="14"/>
      <c r="E3399" s="40"/>
    </row>
    <row r="3400" spans="1:5">
      <c r="A3400" s="39"/>
      <c r="B3400" s="39"/>
      <c r="C3400" s="1"/>
      <c r="D3400" s="14"/>
      <c r="E3400" s="40"/>
    </row>
    <row r="3401" spans="1:5">
      <c r="A3401" s="39"/>
      <c r="B3401" s="39"/>
      <c r="C3401" s="1"/>
      <c r="D3401" s="14"/>
      <c r="E3401" s="40"/>
    </row>
    <row r="3402" spans="1:5">
      <c r="A3402" s="39"/>
      <c r="B3402" s="39"/>
      <c r="C3402" s="1"/>
      <c r="D3402" s="14"/>
      <c r="E3402" s="40"/>
    </row>
    <row r="3403" spans="1:5">
      <c r="A3403" s="39"/>
      <c r="B3403" s="39"/>
      <c r="C3403" s="1"/>
      <c r="D3403" s="14"/>
      <c r="E3403" s="40"/>
    </row>
    <row r="3404" spans="1:5">
      <c r="A3404" s="39"/>
      <c r="B3404" s="39"/>
      <c r="C3404" s="1"/>
      <c r="D3404" s="14"/>
      <c r="E3404" s="40"/>
    </row>
    <row r="3405" spans="1:5">
      <c r="A3405" s="39"/>
      <c r="B3405" s="39"/>
      <c r="C3405" s="1"/>
      <c r="D3405" s="14"/>
      <c r="E3405" s="40"/>
    </row>
    <row r="3406" spans="1:5">
      <c r="A3406" s="39"/>
      <c r="B3406" s="39"/>
      <c r="C3406" s="1"/>
      <c r="D3406" s="14"/>
      <c r="E3406" s="40"/>
    </row>
    <row r="3407" spans="1:5">
      <c r="A3407" s="39"/>
      <c r="B3407" s="39"/>
      <c r="C3407" s="1"/>
      <c r="D3407" s="14"/>
      <c r="E3407" s="40"/>
    </row>
    <row r="3408" spans="1:5">
      <c r="A3408" s="39"/>
      <c r="B3408" s="39"/>
      <c r="C3408" s="1"/>
      <c r="D3408" s="14"/>
      <c r="E3408" s="40"/>
    </row>
    <row r="3409" spans="1:5">
      <c r="A3409" s="39"/>
      <c r="B3409" s="39"/>
      <c r="C3409" s="1"/>
      <c r="D3409" s="14"/>
      <c r="E3409" s="40"/>
    </row>
    <row r="3410" spans="1:5">
      <c r="A3410" s="39"/>
      <c r="B3410" s="39"/>
      <c r="C3410" s="1"/>
      <c r="D3410" s="14"/>
      <c r="E3410" s="40"/>
    </row>
    <row r="3411" spans="1:5">
      <c r="A3411" s="39"/>
      <c r="B3411" s="39"/>
      <c r="C3411" s="1"/>
      <c r="D3411" s="14"/>
      <c r="E3411" s="40"/>
    </row>
    <row r="3412" spans="1:5">
      <c r="A3412" s="39"/>
      <c r="B3412" s="39"/>
      <c r="C3412" s="1"/>
      <c r="D3412" s="14"/>
      <c r="E3412" s="40"/>
    </row>
    <row r="3413" spans="1:5">
      <c r="A3413" s="39"/>
      <c r="B3413" s="39"/>
      <c r="C3413" s="1"/>
      <c r="D3413" s="14"/>
      <c r="E3413" s="40"/>
    </row>
    <row r="3414" spans="1:5">
      <c r="A3414" s="39"/>
      <c r="B3414" s="39"/>
      <c r="C3414" s="1"/>
      <c r="D3414" s="14"/>
      <c r="E3414" s="40"/>
    </row>
    <row r="3415" spans="1:5">
      <c r="A3415" s="39"/>
      <c r="B3415" s="39"/>
      <c r="C3415" s="1"/>
      <c r="D3415" s="14"/>
      <c r="E3415" s="40"/>
    </row>
    <row r="3416" spans="1:5">
      <c r="A3416" s="39"/>
      <c r="B3416" s="39"/>
      <c r="C3416" s="1"/>
      <c r="D3416" s="14"/>
      <c r="E3416" s="40"/>
    </row>
    <row r="3417" spans="1:5">
      <c r="A3417" s="39"/>
      <c r="B3417" s="39"/>
      <c r="C3417" s="1"/>
      <c r="D3417" s="14"/>
      <c r="E3417" s="40"/>
    </row>
    <row r="3418" spans="1:5">
      <c r="A3418" s="39"/>
      <c r="B3418" s="39"/>
      <c r="C3418" s="1"/>
      <c r="D3418" s="14"/>
      <c r="E3418" s="40"/>
    </row>
    <row r="3419" spans="1:5">
      <c r="A3419" s="39"/>
      <c r="B3419" s="39"/>
      <c r="C3419" s="1"/>
      <c r="D3419" s="14"/>
      <c r="E3419" s="40"/>
    </row>
    <row r="3420" spans="1:5">
      <c r="A3420" s="39"/>
      <c r="B3420" s="39"/>
      <c r="C3420" s="1"/>
      <c r="D3420" s="14"/>
      <c r="E3420" s="40"/>
    </row>
    <row r="3421" spans="1:5">
      <c r="A3421" s="39"/>
      <c r="B3421" s="39"/>
      <c r="C3421" s="1"/>
      <c r="D3421" s="14"/>
      <c r="E3421" s="40"/>
    </row>
    <row r="3422" spans="1:5">
      <c r="A3422" s="39"/>
      <c r="B3422" s="39"/>
      <c r="C3422" s="1"/>
      <c r="D3422" s="14"/>
      <c r="E3422" s="40"/>
    </row>
    <row r="3423" spans="1:5">
      <c r="A3423" s="39"/>
      <c r="B3423" s="39"/>
      <c r="C3423" s="1"/>
      <c r="D3423" s="14"/>
      <c r="E3423" s="40"/>
    </row>
    <row r="3424" spans="1:5">
      <c r="A3424" s="39"/>
      <c r="B3424" s="39"/>
      <c r="C3424" s="1"/>
      <c r="D3424" s="14"/>
      <c r="E3424" s="40"/>
    </row>
    <row r="3425" spans="1:5">
      <c r="A3425" s="39"/>
      <c r="B3425" s="39"/>
      <c r="C3425" s="1"/>
      <c r="D3425" s="14"/>
      <c r="E3425" s="40"/>
    </row>
    <row r="3426" spans="1:5">
      <c r="A3426" s="39"/>
      <c r="B3426" s="39"/>
      <c r="C3426" s="1"/>
      <c r="D3426" s="14"/>
      <c r="E3426" s="40"/>
    </row>
    <row r="3427" spans="1:5">
      <c r="A3427" s="39"/>
      <c r="B3427" s="39"/>
      <c r="C3427" s="1"/>
      <c r="D3427" s="14"/>
      <c r="E3427" s="40"/>
    </row>
    <row r="3428" spans="1:5">
      <c r="A3428" s="39"/>
      <c r="B3428" s="39"/>
      <c r="C3428" s="1"/>
      <c r="D3428" s="14"/>
      <c r="E3428" s="40"/>
    </row>
    <row r="3429" spans="1:5">
      <c r="A3429" s="39"/>
      <c r="B3429" s="39"/>
      <c r="C3429" s="1"/>
      <c r="D3429" s="14"/>
      <c r="E3429" s="40"/>
    </row>
    <row r="3430" spans="1:5">
      <c r="A3430" s="39"/>
      <c r="B3430" s="39"/>
      <c r="C3430" s="1"/>
      <c r="D3430" s="14"/>
      <c r="E3430" s="40"/>
    </row>
    <row r="3431" spans="1:5">
      <c r="A3431" s="39"/>
      <c r="B3431" s="39"/>
      <c r="C3431" s="1"/>
      <c r="D3431" s="14"/>
      <c r="E3431" s="40"/>
    </row>
    <row r="3432" spans="1:5">
      <c r="A3432" s="39"/>
      <c r="B3432" s="39"/>
      <c r="C3432" s="1"/>
      <c r="D3432" s="14"/>
      <c r="E3432" s="40"/>
    </row>
    <row r="3433" spans="1:5">
      <c r="A3433" s="39"/>
      <c r="B3433" s="39"/>
      <c r="C3433" s="1"/>
      <c r="D3433" s="14"/>
      <c r="E3433" s="40"/>
    </row>
    <row r="3434" spans="1:5">
      <c r="A3434" s="39"/>
      <c r="B3434" s="39"/>
      <c r="C3434" s="1"/>
      <c r="D3434" s="14"/>
      <c r="E3434" s="40"/>
    </row>
    <row r="3435" spans="1:5">
      <c r="A3435" s="39"/>
      <c r="B3435" s="39"/>
      <c r="C3435" s="1"/>
      <c r="D3435" s="14"/>
      <c r="E3435" s="40"/>
    </row>
    <row r="3436" spans="1:5">
      <c r="A3436" s="39"/>
      <c r="B3436" s="39"/>
      <c r="C3436" s="1"/>
      <c r="D3436" s="14"/>
      <c r="E3436" s="40"/>
    </row>
    <row r="3437" spans="1:5">
      <c r="A3437" s="39"/>
      <c r="B3437" s="39"/>
      <c r="C3437" s="1"/>
      <c r="D3437" s="14"/>
      <c r="E3437" s="40"/>
    </row>
    <row r="3438" spans="1:5">
      <c r="A3438" s="39"/>
      <c r="B3438" s="39"/>
      <c r="C3438" s="1"/>
      <c r="D3438" s="14"/>
      <c r="E3438" s="40"/>
    </row>
    <row r="3439" spans="1:5">
      <c r="A3439" s="39"/>
      <c r="B3439" s="39"/>
      <c r="C3439" s="1"/>
      <c r="D3439" s="14"/>
      <c r="E3439" s="40"/>
    </row>
    <row r="3440" spans="1:5">
      <c r="A3440" s="39"/>
      <c r="B3440" s="39"/>
      <c r="C3440" s="1"/>
      <c r="D3440" s="14"/>
      <c r="E3440" s="40"/>
    </row>
    <row r="3441" spans="1:5">
      <c r="A3441" s="39"/>
      <c r="B3441" s="39"/>
      <c r="C3441" s="1"/>
      <c r="D3441" s="14"/>
      <c r="E3441" s="40"/>
    </row>
    <row r="3442" spans="1:5">
      <c r="A3442" s="39"/>
      <c r="B3442" s="39"/>
      <c r="C3442" s="1"/>
      <c r="D3442" s="14"/>
      <c r="E3442" s="40"/>
    </row>
    <row r="3443" spans="1:5">
      <c r="A3443" s="39"/>
      <c r="B3443" s="39"/>
      <c r="C3443" s="1"/>
      <c r="D3443" s="14"/>
      <c r="E3443" s="40"/>
    </row>
    <row r="3444" spans="1:5">
      <c r="A3444" s="39"/>
      <c r="B3444" s="39"/>
      <c r="C3444" s="1"/>
      <c r="D3444" s="14"/>
      <c r="E3444" s="40"/>
    </row>
    <row r="3445" spans="1:5">
      <c r="A3445" s="39"/>
      <c r="B3445" s="39"/>
      <c r="C3445" s="1"/>
      <c r="D3445" s="14"/>
      <c r="E3445" s="40"/>
    </row>
    <row r="3446" spans="1:5">
      <c r="A3446" s="39"/>
      <c r="B3446" s="39"/>
      <c r="C3446" s="1"/>
      <c r="D3446" s="14"/>
      <c r="E3446" s="40"/>
    </row>
    <row r="3447" spans="1:5">
      <c r="A3447" s="39"/>
      <c r="B3447" s="39"/>
      <c r="C3447" s="1"/>
      <c r="D3447" s="14"/>
      <c r="E3447" s="40"/>
    </row>
    <row r="3448" spans="1:5">
      <c r="A3448" s="39"/>
      <c r="B3448" s="39"/>
      <c r="C3448" s="1"/>
      <c r="D3448" s="14"/>
      <c r="E3448" s="40"/>
    </row>
    <row r="3449" spans="1:5">
      <c r="A3449" s="39"/>
      <c r="B3449" s="39"/>
      <c r="C3449" s="1"/>
      <c r="D3449" s="14"/>
      <c r="E3449" s="40"/>
    </row>
    <row r="3450" spans="1:5">
      <c r="A3450" s="39"/>
      <c r="B3450" s="39"/>
      <c r="C3450" s="1"/>
      <c r="D3450" s="14"/>
      <c r="E3450" s="40"/>
    </row>
    <row r="3451" spans="1:5">
      <c r="A3451" s="39"/>
      <c r="B3451" s="39"/>
      <c r="C3451" s="1"/>
      <c r="D3451" s="14"/>
      <c r="E3451" s="40"/>
    </row>
    <row r="3452" spans="1:5">
      <c r="A3452" s="39"/>
      <c r="B3452" s="39"/>
      <c r="C3452" s="1"/>
      <c r="D3452" s="14"/>
      <c r="E3452" s="40"/>
    </row>
    <row r="3453" spans="1:5">
      <c r="A3453" s="39"/>
      <c r="B3453" s="39"/>
      <c r="C3453" s="1"/>
      <c r="D3453" s="14"/>
      <c r="E3453" s="40"/>
    </row>
    <row r="3454" spans="1:5">
      <c r="A3454" s="39"/>
      <c r="B3454" s="39"/>
      <c r="C3454" s="1"/>
      <c r="D3454" s="14"/>
      <c r="E3454" s="40"/>
    </row>
    <row r="3455" spans="1:5">
      <c r="A3455" s="39"/>
      <c r="B3455" s="39"/>
      <c r="C3455" s="1"/>
      <c r="D3455" s="14"/>
      <c r="E3455" s="40"/>
    </row>
    <row r="3456" spans="1:5">
      <c r="A3456" s="39"/>
      <c r="B3456" s="39"/>
      <c r="C3456" s="1"/>
      <c r="D3456" s="14"/>
      <c r="E3456" s="40"/>
    </row>
    <row r="3457" spans="1:5">
      <c r="A3457" s="39"/>
      <c r="B3457" s="39"/>
      <c r="C3457" s="1"/>
      <c r="D3457" s="14"/>
      <c r="E3457" s="40"/>
    </row>
    <row r="3458" spans="1:5">
      <c r="A3458" s="39"/>
      <c r="B3458" s="39"/>
      <c r="C3458" s="1"/>
      <c r="D3458" s="14"/>
      <c r="E3458" s="40"/>
    </row>
    <row r="3459" spans="1:5">
      <c r="A3459" s="39"/>
      <c r="B3459" s="39"/>
      <c r="C3459" s="1"/>
      <c r="D3459" s="14"/>
      <c r="E3459" s="40"/>
    </row>
    <row r="3460" spans="1:5">
      <c r="A3460" s="39"/>
      <c r="B3460" s="39"/>
      <c r="C3460" s="1"/>
      <c r="D3460" s="14"/>
      <c r="E3460" s="40"/>
    </row>
    <row r="3461" spans="1:5">
      <c r="A3461" s="39"/>
      <c r="B3461" s="39"/>
      <c r="C3461" s="1"/>
      <c r="D3461" s="14"/>
      <c r="E3461" s="40"/>
    </row>
    <row r="3462" spans="1:5">
      <c r="A3462" s="39"/>
      <c r="B3462" s="39"/>
      <c r="C3462" s="1"/>
      <c r="D3462" s="14"/>
      <c r="E3462" s="40"/>
    </row>
    <row r="3463" spans="1:5">
      <c r="A3463" s="39"/>
      <c r="B3463" s="39"/>
      <c r="C3463" s="1"/>
      <c r="D3463" s="14"/>
      <c r="E3463" s="40"/>
    </row>
    <row r="3464" spans="1:5">
      <c r="A3464" s="39"/>
      <c r="B3464" s="39"/>
      <c r="C3464" s="1"/>
      <c r="D3464" s="14"/>
      <c r="E3464" s="40"/>
    </row>
    <row r="3465" spans="1:5">
      <c r="A3465" s="39"/>
      <c r="B3465" s="39"/>
      <c r="C3465" s="1"/>
      <c r="D3465" s="14"/>
      <c r="E3465" s="40"/>
    </row>
    <row r="3466" spans="1:5">
      <c r="A3466" s="39"/>
      <c r="B3466" s="39"/>
      <c r="C3466" s="1"/>
      <c r="D3466" s="14"/>
      <c r="E3466" s="40"/>
    </row>
    <row r="3467" spans="1:5">
      <c r="A3467" s="39"/>
      <c r="B3467" s="39"/>
      <c r="C3467" s="1"/>
      <c r="D3467" s="14"/>
      <c r="E3467" s="40"/>
    </row>
    <row r="3468" spans="1:5">
      <c r="A3468" s="39"/>
      <c r="B3468" s="39"/>
      <c r="C3468" s="1"/>
      <c r="D3468" s="14"/>
      <c r="E3468" s="40"/>
    </row>
    <row r="3469" spans="1:5">
      <c r="A3469" s="39"/>
      <c r="B3469" s="39"/>
      <c r="C3469" s="1"/>
      <c r="D3469" s="14"/>
      <c r="E3469" s="40"/>
    </row>
    <row r="3470" spans="1:5">
      <c r="A3470" s="39"/>
      <c r="B3470" s="39"/>
      <c r="C3470" s="1"/>
      <c r="D3470" s="14"/>
      <c r="E3470" s="40"/>
    </row>
    <row r="3471" spans="1:5">
      <c r="A3471" s="39"/>
      <c r="B3471" s="39"/>
      <c r="C3471" s="1"/>
      <c r="D3471" s="14"/>
      <c r="E3471" s="40"/>
    </row>
    <row r="3472" spans="1:5">
      <c r="A3472" s="39"/>
      <c r="B3472" s="39"/>
      <c r="C3472" s="1"/>
      <c r="D3472" s="14"/>
      <c r="E3472" s="40"/>
    </row>
    <row r="3473" spans="1:5">
      <c r="A3473" s="39"/>
      <c r="B3473" s="39"/>
      <c r="C3473" s="1"/>
      <c r="D3473" s="14"/>
      <c r="E3473" s="40"/>
    </row>
    <row r="3474" spans="1:5">
      <c r="A3474" s="39"/>
      <c r="B3474" s="39"/>
      <c r="C3474" s="1"/>
      <c r="D3474" s="14"/>
      <c r="E3474" s="40"/>
    </row>
    <row r="3475" spans="1:5">
      <c r="A3475" s="39"/>
      <c r="B3475" s="39"/>
      <c r="C3475" s="1"/>
      <c r="D3475" s="14"/>
      <c r="E3475" s="40"/>
    </row>
    <row r="3476" spans="1:5">
      <c r="A3476" s="39"/>
      <c r="B3476" s="39"/>
      <c r="C3476" s="1"/>
      <c r="D3476" s="14"/>
      <c r="E3476" s="40"/>
    </row>
    <row r="3477" spans="1:5">
      <c r="A3477" s="39"/>
      <c r="B3477" s="39"/>
      <c r="C3477" s="1"/>
      <c r="D3477" s="14"/>
      <c r="E3477" s="40"/>
    </row>
    <row r="3478" spans="1:5">
      <c r="A3478" s="39"/>
      <c r="B3478" s="39"/>
      <c r="C3478" s="1"/>
      <c r="D3478" s="14"/>
      <c r="E3478" s="40"/>
    </row>
    <row r="3479" spans="1:5">
      <c r="A3479" s="39"/>
      <c r="B3479" s="39"/>
      <c r="C3479" s="1"/>
      <c r="D3479" s="14"/>
      <c r="E3479" s="40"/>
    </row>
    <row r="3480" spans="1:5">
      <c r="A3480" s="39"/>
      <c r="B3480" s="39"/>
      <c r="C3480" s="1"/>
      <c r="D3480" s="14"/>
      <c r="E3480" s="40"/>
    </row>
    <row r="3481" spans="1:5">
      <c r="A3481" s="39"/>
      <c r="B3481" s="39"/>
      <c r="C3481" s="1"/>
      <c r="D3481" s="14"/>
      <c r="E3481" s="40"/>
    </row>
    <row r="3482" spans="1:5">
      <c r="A3482" s="39"/>
      <c r="B3482" s="39"/>
      <c r="C3482" s="1"/>
      <c r="D3482" s="14"/>
      <c r="E3482" s="40"/>
    </row>
    <row r="3483" spans="1:5">
      <c r="A3483" s="39"/>
      <c r="B3483" s="39"/>
      <c r="C3483" s="1"/>
      <c r="D3483" s="14"/>
      <c r="E3483" s="40"/>
    </row>
    <row r="3484" spans="1:5">
      <c r="A3484" s="39"/>
      <c r="B3484" s="39"/>
      <c r="C3484" s="1"/>
      <c r="D3484" s="14"/>
      <c r="E3484" s="40"/>
    </row>
    <row r="3485" spans="1:5">
      <c r="A3485" s="39"/>
      <c r="B3485" s="39"/>
      <c r="C3485" s="1"/>
      <c r="D3485" s="14"/>
      <c r="E3485" s="40"/>
    </row>
    <row r="3486" spans="1:5">
      <c r="A3486" s="39"/>
      <c r="B3486" s="39"/>
      <c r="C3486" s="1"/>
      <c r="D3486" s="14"/>
      <c r="E3486" s="40"/>
    </row>
    <row r="3487" spans="1:5">
      <c r="A3487" s="39"/>
      <c r="B3487" s="39"/>
      <c r="C3487" s="1"/>
      <c r="D3487" s="14"/>
      <c r="E3487" s="40"/>
    </row>
    <row r="3488" spans="1:5">
      <c r="A3488" s="39"/>
      <c r="B3488" s="39"/>
      <c r="C3488" s="1"/>
      <c r="D3488" s="14"/>
      <c r="E3488" s="40"/>
    </row>
    <row r="3489" spans="1:5">
      <c r="A3489" s="39"/>
      <c r="B3489" s="39"/>
      <c r="C3489" s="1"/>
      <c r="D3489" s="14"/>
      <c r="E3489" s="40"/>
    </row>
    <row r="3490" spans="1:5">
      <c r="A3490" s="39"/>
      <c r="B3490" s="39"/>
      <c r="C3490" s="1"/>
      <c r="D3490" s="14"/>
      <c r="E3490" s="40"/>
    </row>
    <row r="3491" spans="1:5">
      <c r="A3491" s="39"/>
      <c r="B3491" s="39"/>
      <c r="C3491" s="1"/>
      <c r="D3491" s="14"/>
      <c r="E3491" s="40"/>
    </row>
    <row r="3492" spans="1:5">
      <c r="A3492" s="39"/>
      <c r="B3492" s="39"/>
      <c r="C3492" s="1"/>
      <c r="D3492" s="14"/>
      <c r="E3492" s="40"/>
    </row>
    <row r="3493" spans="1:5">
      <c r="A3493" s="39"/>
      <c r="B3493" s="39"/>
      <c r="C3493" s="1"/>
      <c r="D3493" s="14"/>
      <c r="E3493" s="40"/>
    </row>
    <row r="3494" spans="1:5">
      <c r="A3494" s="39"/>
      <c r="B3494" s="39"/>
      <c r="C3494" s="1"/>
      <c r="D3494" s="14"/>
      <c r="E3494" s="40"/>
    </row>
    <row r="3495" spans="1:5">
      <c r="A3495" s="39"/>
      <c r="B3495" s="39"/>
      <c r="C3495" s="1"/>
      <c r="D3495" s="14"/>
      <c r="E3495" s="40"/>
    </row>
    <row r="3496" spans="1:5">
      <c r="A3496" s="39"/>
      <c r="B3496" s="39"/>
      <c r="C3496" s="1"/>
      <c r="D3496" s="14"/>
      <c r="E3496" s="40"/>
    </row>
    <row r="3497" spans="1:5">
      <c r="A3497" s="39"/>
      <c r="B3497" s="39"/>
      <c r="C3497" s="1"/>
      <c r="D3497" s="14"/>
      <c r="E3497" s="40"/>
    </row>
    <row r="3498" spans="1:5">
      <c r="A3498" s="39"/>
      <c r="B3498" s="39"/>
      <c r="C3498" s="1"/>
      <c r="D3498" s="14"/>
      <c r="E3498" s="40"/>
    </row>
    <row r="3499" spans="1:5">
      <c r="A3499" s="39"/>
      <c r="B3499" s="39"/>
      <c r="C3499" s="1"/>
      <c r="D3499" s="14"/>
      <c r="E3499" s="40"/>
    </row>
    <row r="3500" spans="1:5">
      <c r="A3500" s="39"/>
      <c r="B3500" s="39"/>
      <c r="C3500" s="1"/>
      <c r="D3500" s="14"/>
      <c r="E3500" s="40"/>
    </row>
    <row r="3501" spans="1:5">
      <c r="A3501" s="39"/>
      <c r="B3501" s="39"/>
      <c r="C3501" s="1"/>
      <c r="D3501" s="14"/>
      <c r="E3501" s="40"/>
    </row>
    <row r="3502" spans="1:5">
      <c r="A3502" s="39"/>
      <c r="B3502" s="39"/>
      <c r="C3502" s="1"/>
      <c r="D3502" s="14"/>
      <c r="E3502" s="40"/>
    </row>
    <row r="3503" spans="1:5">
      <c r="A3503" s="39"/>
      <c r="B3503" s="39"/>
      <c r="C3503" s="1"/>
      <c r="D3503" s="14"/>
      <c r="E3503" s="40"/>
    </row>
    <row r="3504" spans="1:5">
      <c r="A3504" s="39"/>
      <c r="B3504" s="39"/>
      <c r="C3504" s="1"/>
      <c r="D3504" s="14"/>
      <c r="E3504" s="40"/>
    </row>
    <row r="3505" spans="1:5">
      <c r="A3505" s="39"/>
      <c r="B3505" s="39"/>
      <c r="C3505" s="1"/>
      <c r="D3505" s="14"/>
      <c r="E3505" s="40"/>
    </row>
    <row r="3506" spans="1:5">
      <c r="A3506" s="39"/>
      <c r="B3506" s="39"/>
      <c r="C3506" s="1"/>
      <c r="D3506" s="14"/>
      <c r="E3506" s="40"/>
    </row>
    <row r="3507" spans="1:5">
      <c r="A3507" s="39"/>
      <c r="B3507" s="39"/>
      <c r="C3507" s="1"/>
      <c r="D3507" s="14"/>
      <c r="E3507" s="40"/>
    </row>
    <row r="3508" spans="1:5">
      <c r="A3508" s="39"/>
      <c r="B3508" s="39"/>
      <c r="C3508" s="1"/>
      <c r="D3508" s="14"/>
      <c r="E3508" s="40"/>
    </row>
    <row r="3509" spans="1:5">
      <c r="A3509" s="39"/>
      <c r="B3509" s="39"/>
      <c r="C3509" s="1"/>
      <c r="D3509" s="14"/>
      <c r="E3509" s="40"/>
    </row>
    <row r="3510" spans="1:5">
      <c r="A3510" s="39"/>
      <c r="B3510" s="39"/>
      <c r="C3510" s="1"/>
      <c r="D3510" s="14"/>
      <c r="E3510" s="40"/>
    </row>
    <row r="3511" spans="1:5">
      <c r="A3511" s="39"/>
      <c r="B3511" s="39"/>
      <c r="C3511" s="1"/>
      <c r="D3511" s="14"/>
      <c r="E3511" s="40"/>
    </row>
    <row r="3512" spans="1:5">
      <c r="A3512" s="39"/>
      <c r="B3512" s="39"/>
      <c r="C3512" s="1"/>
      <c r="D3512" s="14"/>
      <c r="E3512" s="40"/>
    </row>
    <row r="3513" spans="1:5">
      <c r="A3513" s="39"/>
      <c r="B3513" s="39"/>
      <c r="C3513" s="1"/>
      <c r="D3513" s="14"/>
      <c r="E3513" s="40"/>
    </row>
    <row r="3514" spans="1:5">
      <c r="A3514" s="39"/>
      <c r="B3514" s="39"/>
      <c r="C3514" s="1"/>
      <c r="D3514" s="14"/>
      <c r="E3514" s="40"/>
    </row>
    <row r="3515" spans="1:5">
      <c r="A3515" s="39"/>
      <c r="B3515" s="39"/>
      <c r="C3515" s="1"/>
      <c r="D3515" s="14"/>
      <c r="E3515" s="40"/>
    </row>
    <row r="3516" spans="1:5">
      <c r="A3516" s="39"/>
      <c r="B3516" s="39"/>
      <c r="C3516" s="1"/>
      <c r="D3516" s="14"/>
      <c r="E3516" s="40"/>
    </row>
    <row r="3517" spans="1:5">
      <c r="A3517" s="39"/>
      <c r="B3517" s="39"/>
      <c r="C3517" s="1"/>
      <c r="D3517" s="14"/>
      <c r="E3517" s="40"/>
    </row>
    <row r="3518" spans="1:5">
      <c r="A3518" s="39"/>
      <c r="B3518" s="39"/>
      <c r="C3518" s="1"/>
      <c r="D3518" s="14"/>
      <c r="E3518" s="40"/>
    </row>
    <row r="3519" spans="1:5">
      <c r="A3519" s="39"/>
      <c r="B3519" s="39"/>
      <c r="C3519" s="1"/>
      <c r="D3519" s="14"/>
      <c r="E3519" s="40"/>
    </row>
    <row r="3520" spans="1:5">
      <c r="A3520" s="39"/>
      <c r="B3520" s="39"/>
      <c r="C3520" s="1"/>
      <c r="D3520" s="14"/>
      <c r="E3520" s="40"/>
    </row>
    <row r="3521" spans="1:5">
      <c r="A3521" s="39"/>
      <c r="B3521" s="39"/>
      <c r="C3521" s="1"/>
      <c r="D3521" s="14"/>
      <c r="E3521" s="40"/>
    </row>
    <row r="3522" spans="1:5">
      <c r="A3522" s="39"/>
      <c r="B3522" s="39"/>
      <c r="C3522" s="1"/>
      <c r="D3522" s="14"/>
      <c r="E3522" s="40"/>
    </row>
    <row r="3523" spans="1:5">
      <c r="A3523" s="39"/>
      <c r="B3523" s="39"/>
      <c r="C3523" s="1"/>
      <c r="D3523" s="14"/>
      <c r="E3523" s="40"/>
    </row>
    <row r="3524" spans="1:5">
      <c r="A3524" s="39"/>
      <c r="B3524" s="39"/>
      <c r="C3524" s="1"/>
      <c r="D3524" s="14"/>
      <c r="E3524" s="40"/>
    </row>
    <row r="3525" spans="1:5">
      <c r="A3525" s="39"/>
      <c r="B3525" s="39"/>
      <c r="C3525" s="1"/>
      <c r="D3525" s="14"/>
      <c r="E3525" s="40"/>
    </row>
    <row r="3526" spans="1:5">
      <c r="A3526" s="39"/>
      <c r="B3526" s="39"/>
      <c r="C3526" s="1"/>
      <c r="D3526" s="14"/>
      <c r="E3526" s="40"/>
    </row>
    <row r="3527" spans="1:5">
      <c r="A3527" s="39"/>
      <c r="B3527" s="39"/>
      <c r="C3527" s="1"/>
      <c r="D3527" s="14"/>
      <c r="E3527" s="40"/>
    </row>
    <row r="3528" spans="1:5">
      <c r="A3528" s="39"/>
      <c r="B3528" s="39"/>
      <c r="C3528" s="1"/>
      <c r="D3528" s="14"/>
      <c r="E3528" s="40"/>
    </row>
    <row r="3529" spans="1:5">
      <c r="A3529" s="39"/>
      <c r="B3529" s="39"/>
      <c r="C3529" s="1"/>
      <c r="D3529" s="14"/>
      <c r="E3529" s="40"/>
    </row>
    <row r="3530" spans="1:5">
      <c r="A3530" s="39"/>
      <c r="B3530" s="39"/>
      <c r="C3530" s="1"/>
      <c r="D3530" s="14"/>
      <c r="E3530" s="40"/>
    </row>
    <row r="3531" spans="1:5">
      <c r="A3531" s="39"/>
      <c r="B3531" s="39"/>
      <c r="C3531" s="1"/>
      <c r="D3531" s="14"/>
      <c r="E3531" s="40"/>
    </row>
    <row r="3532" spans="1:5">
      <c r="A3532" s="39"/>
      <c r="B3532" s="39"/>
      <c r="C3532" s="1"/>
      <c r="D3532" s="14"/>
      <c r="E3532" s="40"/>
    </row>
    <row r="3533" spans="1:5">
      <c r="A3533" s="39"/>
      <c r="B3533" s="39"/>
      <c r="C3533" s="1"/>
      <c r="D3533" s="14"/>
      <c r="E3533" s="40"/>
    </row>
    <row r="3534" spans="1:5">
      <c r="A3534" s="39"/>
      <c r="B3534" s="39"/>
      <c r="C3534" s="1"/>
      <c r="D3534" s="14"/>
      <c r="E3534" s="40"/>
    </row>
    <row r="3535" spans="1:5">
      <c r="A3535" s="39"/>
      <c r="B3535" s="39"/>
      <c r="C3535" s="1"/>
      <c r="D3535" s="14"/>
      <c r="E3535" s="40"/>
    </row>
    <row r="3536" spans="1:5">
      <c r="A3536" s="39"/>
      <c r="B3536" s="39"/>
      <c r="C3536" s="1"/>
      <c r="D3536" s="14"/>
      <c r="E3536" s="40"/>
    </row>
    <row r="3537" spans="1:5">
      <c r="A3537" s="39"/>
      <c r="B3537" s="39"/>
      <c r="C3537" s="1"/>
      <c r="D3537" s="14"/>
      <c r="E3537" s="40"/>
    </row>
    <row r="3538" spans="1:5">
      <c r="A3538" s="39"/>
      <c r="B3538" s="39"/>
      <c r="C3538" s="1"/>
      <c r="D3538" s="14"/>
      <c r="E3538" s="40"/>
    </row>
    <row r="3539" spans="1:5">
      <c r="A3539" s="39"/>
      <c r="B3539" s="39"/>
      <c r="C3539" s="1"/>
      <c r="D3539" s="14"/>
      <c r="E3539" s="40"/>
    </row>
    <row r="3540" spans="1:5">
      <c r="A3540" s="39"/>
      <c r="B3540" s="39"/>
      <c r="C3540" s="1"/>
      <c r="D3540" s="14"/>
      <c r="E3540" s="40"/>
    </row>
    <row r="3541" spans="1:5">
      <c r="A3541" s="39"/>
      <c r="B3541" s="39"/>
      <c r="C3541" s="1"/>
      <c r="D3541" s="14"/>
      <c r="E3541" s="40"/>
    </row>
    <row r="3542" spans="1:5">
      <c r="A3542" s="39"/>
      <c r="B3542" s="39"/>
      <c r="C3542" s="1"/>
      <c r="D3542" s="14"/>
      <c r="E3542" s="40"/>
    </row>
    <row r="3543" spans="1:5">
      <c r="A3543" s="39"/>
      <c r="B3543" s="39"/>
      <c r="C3543" s="1"/>
      <c r="D3543" s="14"/>
      <c r="E3543" s="40"/>
    </row>
    <row r="3544" spans="1:5">
      <c r="A3544" s="39"/>
      <c r="B3544" s="39"/>
      <c r="C3544" s="1"/>
      <c r="D3544" s="14"/>
      <c r="E3544" s="40"/>
    </row>
    <row r="3545" spans="1:5">
      <c r="A3545" s="39"/>
      <c r="B3545" s="39"/>
      <c r="C3545" s="1"/>
      <c r="D3545" s="14"/>
      <c r="E3545" s="40"/>
    </row>
    <row r="3546" spans="1:5">
      <c r="A3546" s="39"/>
      <c r="B3546" s="39"/>
      <c r="C3546" s="1"/>
      <c r="D3546" s="14"/>
      <c r="E3546" s="40"/>
    </row>
    <row r="3547" spans="1:5">
      <c r="A3547" s="39"/>
      <c r="B3547" s="39"/>
      <c r="C3547" s="1"/>
      <c r="D3547" s="14"/>
      <c r="E3547" s="40"/>
    </row>
    <row r="3548" spans="1:5">
      <c r="A3548" s="39"/>
      <c r="B3548" s="39"/>
      <c r="C3548" s="1"/>
      <c r="D3548" s="14"/>
      <c r="E3548" s="40"/>
    </row>
  </sheetData>
  <pageMargins left="1.65" right="0.43307086614173229" top="1.5" bottom="0.89" header="0.38333333333333336" footer="0.51181102362204722"/>
  <pageSetup paperSize="9" orientation="portrait"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showGridLines="0" view="pageLayout" zoomScaleNormal="145" zoomScaleSheetLayoutView="145" workbookViewId="0">
      <selection activeCell="C15" sqref="C15"/>
    </sheetView>
  </sheetViews>
  <sheetFormatPr defaultColWidth="8.85546875" defaultRowHeight="12"/>
  <cols>
    <col min="1" max="1" width="6.42578125" style="252" bestFit="1" customWidth="1"/>
    <col min="2" max="2" width="20.42578125" style="260" customWidth="1"/>
    <col min="3" max="3" width="37.140625" style="73" customWidth="1"/>
    <col min="4" max="4" width="5.85546875" style="76" customWidth="1"/>
    <col min="5" max="5" width="8" style="76" customWidth="1"/>
    <col min="6" max="6" width="8.5703125" style="75" customWidth="1"/>
    <col min="7" max="7" width="10.85546875" style="86" customWidth="1"/>
    <col min="8" max="8" width="11.7109375" style="54" bestFit="1" customWidth="1"/>
    <col min="9" max="16384" width="8.85546875" style="54"/>
  </cols>
  <sheetData>
    <row r="1" spans="1:10">
      <c r="A1" s="987" t="s">
        <v>11</v>
      </c>
      <c r="B1" s="988" t="s">
        <v>7</v>
      </c>
      <c r="C1" s="989" t="s">
        <v>8</v>
      </c>
      <c r="D1" s="992" t="s">
        <v>459</v>
      </c>
      <c r="E1" s="990" t="s">
        <v>5</v>
      </c>
      <c r="F1" s="991" t="s">
        <v>454</v>
      </c>
      <c r="G1" s="991"/>
    </row>
    <row r="2" spans="1:10">
      <c r="A2" s="987"/>
      <c r="B2" s="988" t="s">
        <v>7</v>
      </c>
      <c r="C2" s="989" t="s">
        <v>8</v>
      </c>
      <c r="D2" s="992" t="s">
        <v>5</v>
      </c>
      <c r="E2" s="990" t="s">
        <v>5</v>
      </c>
      <c r="F2" s="55" t="s">
        <v>4</v>
      </c>
      <c r="G2" s="55" t="s">
        <v>6</v>
      </c>
    </row>
    <row r="3" spans="1:10">
      <c r="A3" s="262"/>
      <c r="B3" s="256"/>
      <c r="C3" s="57"/>
      <c r="D3" s="58"/>
      <c r="E3" s="58"/>
      <c r="F3" s="59"/>
      <c r="G3" s="59"/>
    </row>
    <row r="4" spans="1:10" ht="15.75">
      <c r="A4" s="262"/>
      <c r="B4" s="257" t="s">
        <v>26</v>
      </c>
      <c r="C4" s="57"/>
      <c r="D4" s="58"/>
      <c r="E4" s="58"/>
      <c r="F4" s="59"/>
      <c r="G4" s="61"/>
    </row>
    <row r="5" spans="1:10" ht="15.75">
      <c r="A5" s="262"/>
      <c r="B5" s="257"/>
      <c r="C5" s="57"/>
      <c r="D5" s="58"/>
      <c r="E5" s="58"/>
      <c r="F5" s="59"/>
      <c r="G5" s="59"/>
    </row>
    <row r="6" spans="1:10" s="67" customFormat="1" ht="15.75">
      <c r="A6" s="263">
        <v>100</v>
      </c>
      <c r="B6" s="258" t="s">
        <v>3</v>
      </c>
      <c r="C6" s="64"/>
      <c r="D6" s="65"/>
      <c r="E6" s="65"/>
      <c r="F6" s="66"/>
      <c r="G6" s="66"/>
      <c r="J6" s="68"/>
    </row>
    <row r="7" spans="1:10" s="71" customFormat="1" ht="78.75" customHeight="1">
      <c r="A7" s="252"/>
      <c r="B7" s="259" t="s">
        <v>9</v>
      </c>
      <c r="C7" s="983" t="s">
        <v>455</v>
      </c>
      <c r="D7" s="984"/>
      <c r="E7" s="985"/>
      <c r="F7" s="985"/>
      <c r="G7" s="986"/>
      <c r="J7" s="54"/>
    </row>
    <row r="8" spans="1:10" s="71" customFormat="1" ht="48">
      <c r="A8" s="252">
        <v>101</v>
      </c>
      <c r="B8" s="421" t="s">
        <v>17</v>
      </c>
      <c r="C8" s="73" t="s">
        <v>154</v>
      </c>
      <c r="D8" s="248" t="s">
        <v>463</v>
      </c>
      <c r="E8" s="248">
        <v>1</v>
      </c>
      <c r="F8" s="247"/>
      <c r="G8" s="391"/>
      <c r="J8" s="54"/>
    </row>
    <row r="9" spans="1:10" s="71" customFormat="1" ht="48">
      <c r="A9" s="253">
        <v>102</v>
      </c>
      <c r="B9" s="249" t="s">
        <v>127</v>
      </c>
      <c r="C9" s="250" t="s">
        <v>461</v>
      </c>
      <c r="D9" s="248" t="s">
        <v>217</v>
      </c>
      <c r="E9" s="248">
        <v>60</v>
      </c>
      <c r="F9" s="247"/>
      <c r="G9" s="391"/>
      <c r="J9" s="54"/>
    </row>
    <row r="10" spans="1:10" s="71" customFormat="1" ht="60">
      <c r="A10" s="252">
        <v>103</v>
      </c>
      <c r="B10" s="421" t="s">
        <v>106</v>
      </c>
      <c r="C10" s="250" t="s">
        <v>134</v>
      </c>
      <c r="D10" s="254" t="s">
        <v>462</v>
      </c>
      <c r="E10" s="254">
        <v>280</v>
      </c>
      <c r="F10" s="247"/>
      <c r="G10" s="391"/>
      <c r="J10" s="54"/>
    </row>
    <row r="11" spans="1:10" s="71" customFormat="1" ht="137.25" customHeight="1">
      <c r="A11" s="252">
        <v>104</v>
      </c>
      <c r="B11" s="421" t="s">
        <v>107</v>
      </c>
      <c r="C11" s="250" t="s">
        <v>456</v>
      </c>
      <c r="D11" s="248" t="s">
        <v>463</v>
      </c>
      <c r="E11" s="248">
        <v>1</v>
      </c>
      <c r="F11" s="247"/>
      <c r="G11" s="391"/>
      <c r="J11" s="54"/>
    </row>
    <row r="12" spans="1:10" s="71" customFormat="1" ht="157.5">
      <c r="A12" s="253">
        <v>105</v>
      </c>
      <c r="B12" s="249" t="s">
        <v>108</v>
      </c>
      <c r="C12" s="73" t="s">
        <v>292</v>
      </c>
      <c r="D12" s="254" t="s">
        <v>217</v>
      </c>
      <c r="E12" s="254">
        <v>65</v>
      </c>
      <c r="F12" s="247"/>
      <c r="G12" s="391"/>
      <c r="J12" s="54"/>
    </row>
    <row r="13" spans="1:10" s="71" customFormat="1" ht="26.25" customHeight="1">
      <c r="A13" s="252">
        <v>106</v>
      </c>
      <c r="B13" s="421" t="s">
        <v>109</v>
      </c>
      <c r="C13" s="73" t="s">
        <v>457</v>
      </c>
      <c r="D13" s="248" t="s">
        <v>463</v>
      </c>
      <c r="E13" s="248">
        <v>1</v>
      </c>
      <c r="F13" s="247"/>
      <c r="G13" s="391"/>
      <c r="J13" s="54"/>
    </row>
    <row r="14" spans="1:10" s="71" customFormat="1" ht="28.5" customHeight="1">
      <c r="A14" s="252">
        <v>107</v>
      </c>
      <c r="B14" s="421" t="s">
        <v>460</v>
      </c>
      <c r="C14" s="250" t="s">
        <v>458</v>
      </c>
      <c r="D14" s="248" t="s">
        <v>463</v>
      </c>
      <c r="E14" s="248">
        <v>1</v>
      </c>
      <c r="F14" s="247"/>
      <c r="G14" s="391"/>
      <c r="J14" s="54"/>
    </row>
    <row r="15" spans="1:10" s="71" customFormat="1" ht="48">
      <c r="A15" s="253">
        <v>108</v>
      </c>
      <c r="B15" s="249" t="s">
        <v>18</v>
      </c>
      <c r="C15" s="337" t="s">
        <v>44</v>
      </c>
      <c r="D15" s="338" t="s">
        <v>463</v>
      </c>
      <c r="E15" s="338">
        <v>1</v>
      </c>
      <c r="F15" s="324"/>
      <c r="G15" s="395"/>
      <c r="J15" s="54"/>
    </row>
    <row r="16" spans="1:10">
      <c r="A16" s="339">
        <v>100</v>
      </c>
      <c r="B16" s="340" t="s">
        <v>10</v>
      </c>
      <c r="C16" s="79"/>
      <c r="D16" s="80"/>
      <c r="E16" s="80"/>
      <c r="F16" s="52"/>
      <c r="G16" s="341"/>
    </row>
  </sheetData>
  <mergeCells count="7">
    <mergeCell ref="C7:G7"/>
    <mergeCell ref="A1:A2"/>
    <mergeCell ref="B1:B2"/>
    <mergeCell ref="C1:C2"/>
    <mergeCell ref="E1:E2"/>
    <mergeCell ref="F1:G1"/>
    <mergeCell ref="D1:D2"/>
  </mergeCells>
  <pageMargins left="0.7" right="0.7" top="0.75" bottom="0.75" header="0.3" footer="0.3"/>
  <pageSetup paperSize="9" scale="91" orientation="portrait" r:id="rId1"/>
  <headerFooter alignWithMargins="0">
    <oddFooter>&amp;R&amp;"Haettenschweiler,Regular"
 &amp;"ISOCPEUR,Regular"&amp;P/&amp;N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showGridLines="0" view="pageBreakPreview" zoomScale="145" zoomScaleNormal="130" zoomScaleSheetLayoutView="145" workbookViewId="0">
      <selection activeCell="F1" sqref="F1:G1"/>
    </sheetView>
  </sheetViews>
  <sheetFormatPr defaultColWidth="8.85546875" defaultRowHeight="12"/>
  <cols>
    <col min="1" max="1" width="6.42578125" style="252" bestFit="1" customWidth="1"/>
    <col min="2" max="2" width="20.28515625" style="181" customWidth="1"/>
    <col min="3" max="3" width="37.140625" style="73" customWidth="1"/>
    <col min="4" max="4" width="5.85546875" style="76" customWidth="1"/>
    <col min="5" max="5" width="8" style="76" customWidth="1"/>
    <col min="6" max="6" width="8.5703125" style="75" bestFit="1" customWidth="1"/>
    <col min="7" max="7" width="10.85546875" style="86" bestFit="1" customWidth="1"/>
    <col min="8" max="8" width="11.7109375" style="54" bestFit="1" customWidth="1"/>
    <col min="9" max="16384" width="8.85546875" style="54"/>
  </cols>
  <sheetData>
    <row r="1" spans="1:7">
      <c r="A1" s="987" t="s">
        <v>11</v>
      </c>
      <c r="B1" s="994" t="s">
        <v>7</v>
      </c>
      <c r="C1" s="989" t="s">
        <v>8</v>
      </c>
      <c r="D1" s="992" t="s">
        <v>459</v>
      </c>
      <c r="E1" s="990" t="s">
        <v>5</v>
      </c>
      <c r="F1" s="991" t="s">
        <v>454</v>
      </c>
      <c r="G1" s="991"/>
    </row>
    <row r="2" spans="1:7">
      <c r="A2" s="987"/>
      <c r="B2" s="994" t="s">
        <v>7</v>
      </c>
      <c r="C2" s="989" t="s">
        <v>8</v>
      </c>
      <c r="D2" s="992" t="s">
        <v>5</v>
      </c>
      <c r="E2" s="990" t="s">
        <v>5</v>
      </c>
      <c r="F2" s="55" t="s">
        <v>4</v>
      </c>
      <c r="G2" s="55" t="s">
        <v>6</v>
      </c>
    </row>
    <row r="3" spans="1:7">
      <c r="A3" s="262"/>
      <c r="B3" s="57"/>
      <c r="C3" s="57"/>
      <c r="D3" s="58"/>
      <c r="E3" s="58"/>
      <c r="F3" s="59"/>
      <c r="G3" s="59"/>
    </row>
    <row r="4" spans="1:7" s="187" customFormat="1" ht="15.75">
      <c r="A4" s="263">
        <v>200</v>
      </c>
      <c r="B4" s="180" t="s">
        <v>155</v>
      </c>
      <c r="C4" s="184"/>
      <c r="D4" s="185"/>
      <c r="E4" s="185"/>
      <c r="F4" s="186"/>
      <c r="G4" s="186"/>
    </row>
    <row r="5" spans="1:7" ht="48.75" customHeight="1">
      <c r="B5" s="70" t="s">
        <v>9</v>
      </c>
      <c r="C5" s="983" t="s">
        <v>455</v>
      </c>
      <c r="D5" s="984"/>
      <c r="E5" s="984"/>
      <c r="F5" s="984"/>
      <c r="G5" s="993"/>
    </row>
    <row r="6" spans="1:7" s="187" customFormat="1" ht="84">
      <c r="A6" s="252">
        <v>201</v>
      </c>
      <c r="B6" s="265" t="s">
        <v>156</v>
      </c>
      <c r="C6" s="73" t="s">
        <v>330</v>
      </c>
      <c r="D6" s="74" t="s">
        <v>464</v>
      </c>
      <c r="E6" s="74">
        <v>6</v>
      </c>
      <c r="F6" s="50"/>
      <c r="G6" s="391"/>
    </row>
    <row r="7" spans="1:7" s="187" customFormat="1" ht="44.45" customHeight="1">
      <c r="A7" s="252">
        <v>202</v>
      </c>
      <c r="B7" s="265" t="s">
        <v>157</v>
      </c>
      <c r="C7" s="73" t="s">
        <v>159</v>
      </c>
      <c r="D7" s="74" t="s">
        <v>465</v>
      </c>
      <c r="E7" s="74">
        <v>8</v>
      </c>
      <c r="F7" s="50"/>
      <c r="G7" s="391"/>
    </row>
    <row r="8" spans="1:7" s="187" customFormat="1" ht="96">
      <c r="A8" s="252">
        <v>203</v>
      </c>
      <c r="B8" s="265" t="s">
        <v>158</v>
      </c>
      <c r="C8" s="73" t="s">
        <v>328</v>
      </c>
      <c r="D8" s="74" t="s">
        <v>465</v>
      </c>
      <c r="E8" s="74">
        <v>8</v>
      </c>
      <c r="F8" s="50"/>
      <c r="G8" s="391"/>
    </row>
    <row r="9" spans="1:7" ht="147">
      <c r="A9" s="252">
        <v>204</v>
      </c>
      <c r="B9" s="422" t="s">
        <v>160</v>
      </c>
      <c r="C9" s="2" t="s">
        <v>337</v>
      </c>
      <c r="D9" s="76" t="s">
        <v>462</v>
      </c>
      <c r="E9" s="76">
        <f>(59*1.05)</f>
        <v>61.95</v>
      </c>
      <c r="F9" s="50"/>
      <c r="G9" s="391"/>
    </row>
    <row r="10" spans="1:7" ht="108">
      <c r="A10" s="252">
        <v>205</v>
      </c>
      <c r="B10" s="265" t="s">
        <v>161</v>
      </c>
      <c r="C10" s="73" t="s">
        <v>391</v>
      </c>
      <c r="D10" s="76" t="s">
        <v>466</v>
      </c>
      <c r="E10" s="76">
        <f>((1.66+28.43)*2.6)*0.25</f>
        <v>19.558500000000002</v>
      </c>
      <c r="F10" s="50"/>
      <c r="G10" s="391"/>
    </row>
    <row r="11" spans="1:7" s="187" customFormat="1" ht="96" customHeight="1">
      <c r="A11" s="252">
        <v>206</v>
      </c>
      <c r="B11" s="265" t="s">
        <v>162</v>
      </c>
      <c r="C11" s="73" t="s">
        <v>392</v>
      </c>
      <c r="D11" s="76" t="s">
        <v>466</v>
      </c>
      <c r="E11" s="76">
        <f>(32.32*2.6*0.15)*1.05</f>
        <v>13.235040000000001</v>
      </c>
      <c r="F11" s="50"/>
      <c r="G11" s="391"/>
    </row>
    <row r="12" spans="1:7" ht="79.150000000000006" customHeight="1">
      <c r="A12" s="252">
        <v>207</v>
      </c>
      <c r="B12" s="265" t="s">
        <v>163</v>
      </c>
      <c r="C12" s="73" t="s">
        <v>329</v>
      </c>
      <c r="D12" s="74" t="s">
        <v>465</v>
      </c>
      <c r="E12" s="74">
        <v>2</v>
      </c>
      <c r="F12" s="50"/>
      <c r="G12" s="391"/>
    </row>
    <row r="13" spans="1:7" s="165" customFormat="1" ht="82.5" customHeight="1">
      <c r="A13" s="252">
        <v>208</v>
      </c>
      <c r="B13" s="265" t="s">
        <v>164</v>
      </c>
      <c r="C13" s="73" t="s">
        <v>165</v>
      </c>
      <c r="D13" s="74" t="s">
        <v>465</v>
      </c>
      <c r="E13" s="74">
        <v>2</v>
      </c>
      <c r="F13" s="50"/>
      <c r="G13" s="391"/>
    </row>
    <row r="14" spans="1:7" s="165" customFormat="1" ht="60">
      <c r="A14" s="252">
        <v>209</v>
      </c>
      <c r="B14" s="265" t="s">
        <v>166</v>
      </c>
      <c r="C14" s="73" t="s">
        <v>167</v>
      </c>
      <c r="D14" s="74" t="s">
        <v>465</v>
      </c>
      <c r="E14" s="74">
        <v>2</v>
      </c>
      <c r="F14" s="50"/>
      <c r="G14" s="391"/>
    </row>
    <row r="15" spans="1:7" s="187" customFormat="1" ht="60">
      <c r="A15" s="252">
        <v>210</v>
      </c>
      <c r="B15" s="265" t="s">
        <v>169</v>
      </c>
      <c r="C15" s="73" t="s">
        <v>170</v>
      </c>
      <c r="D15" s="74" t="s">
        <v>465</v>
      </c>
      <c r="E15" s="74">
        <v>9</v>
      </c>
      <c r="F15" s="50"/>
      <c r="G15" s="391"/>
    </row>
    <row r="16" spans="1:7" s="187" customFormat="1" ht="60">
      <c r="A16" s="252">
        <v>211</v>
      </c>
      <c r="B16" s="265" t="s">
        <v>171</v>
      </c>
      <c r="C16" s="73" t="s">
        <v>172</v>
      </c>
      <c r="D16" s="74" t="s">
        <v>465</v>
      </c>
      <c r="E16" s="74">
        <v>6</v>
      </c>
      <c r="F16" s="50"/>
      <c r="G16" s="391"/>
    </row>
    <row r="17" spans="1:7" s="187" customFormat="1" ht="135" customHeight="1">
      <c r="A17" s="252">
        <v>212</v>
      </c>
      <c r="B17" s="265" t="s">
        <v>173</v>
      </c>
      <c r="C17" s="73" t="s">
        <v>332</v>
      </c>
      <c r="D17" s="76" t="s">
        <v>466</v>
      </c>
      <c r="E17" s="76">
        <f>(0.9*2.15)+(1.2*2.4)*0.55</f>
        <v>3.5190000000000001</v>
      </c>
      <c r="F17" s="50"/>
      <c r="G17" s="391"/>
    </row>
    <row r="18" spans="1:7" s="187" customFormat="1" ht="67.5" customHeight="1">
      <c r="A18" s="252">
        <v>213</v>
      </c>
      <c r="B18" s="265" t="s">
        <v>174</v>
      </c>
      <c r="C18" s="73" t="s">
        <v>338</v>
      </c>
      <c r="D18" s="76" t="s">
        <v>466</v>
      </c>
      <c r="E18" s="76">
        <f>52*1.05</f>
        <v>54.6</v>
      </c>
      <c r="F18" s="50"/>
      <c r="G18" s="391"/>
    </row>
    <row r="19" spans="1:7" s="190" customFormat="1" ht="68.25" customHeight="1">
      <c r="A19" s="266">
        <v>214</v>
      </c>
      <c r="B19" s="423" t="s">
        <v>178</v>
      </c>
      <c r="C19" s="267" t="s">
        <v>293</v>
      </c>
      <c r="D19" s="268" t="s">
        <v>466</v>
      </c>
      <c r="E19" s="268">
        <f>(27*1.85)*0.25</f>
        <v>12.487500000000001</v>
      </c>
      <c r="F19" s="269"/>
      <c r="G19" s="391"/>
    </row>
    <row r="20" spans="1:7" s="187" customFormat="1" ht="40.5" customHeight="1">
      <c r="A20" s="252">
        <v>215</v>
      </c>
      <c r="B20" s="265" t="s">
        <v>175</v>
      </c>
      <c r="C20" s="73" t="s">
        <v>331</v>
      </c>
      <c r="D20" s="76" t="s">
        <v>217</v>
      </c>
      <c r="E20" s="76">
        <f>52*1.05</f>
        <v>54.6</v>
      </c>
      <c r="F20" s="50"/>
      <c r="G20" s="391"/>
    </row>
    <row r="21" spans="1:7" s="187" customFormat="1" ht="117.6" customHeight="1">
      <c r="A21" s="252">
        <v>216</v>
      </c>
      <c r="B21" s="265" t="s">
        <v>176</v>
      </c>
      <c r="C21" s="73" t="s">
        <v>177</v>
      </c>
      <c r="D21" s="76" t="s">
        <v>462</v>
      </c>
      <c r="E21" s="76">
        <f>93</f>
        <v>93</v>
      </c>
      <c r="F21" s="50"/>
      <c r="G21" s="391"/>
    </row>
    <row r="22" spans="1:7" s="187" customFormat="1" ht="84">
      <c r="A22" s="252">
        <v>217</v>
      </c>
      <c r="B22" s="265" t="s">
        <v>333</v>
      </c>
      <c r="C22" s="73" t="s">
        <v>179</v>
      </c>
      <c r="D22" s="76" t="s">
        <v>462</v>
      </c>
      <c r="E22" s="76">
        <f>116*1.05</f>
        <v>121.80000000000001</v>
      </c>
      <c r="F22" s="50"/>
      <c r="G22" s="391"/>
    </row>
    <row r="23" spans="1:7" s="187" customFormat="1" ht="60">
      <c r="A23" s="264">
        <v>218</v>
      </c>
      <c r="B23" s="169" t="s">
        <v>334</v>
      </c>
      <c r="C23" s="136" t="s">
        <v>335</v>
      </c>
      <c r="D23" s="137" t="s">
        <v>465</v>
      </c>
      <c r="E23" s="137">
        <v>2</v>
      </c>
      <c r="F23" s="50"/>
      <c r="G23" s="391"/>
    </row>
    <row r="24" spans="1:7" s="187" customFormat="1" ht="72">
      <c r="A24" s="253">
        <v>219</v>
      </c>
      <c r="B24" s="255" t="s">
        <v>180</v>
      </c>
      <c r="C24" s="83" t="s">
        <v>336</v>
      </c>
      <c r="D24" s="296" t="s">
        <v>466</v>
      </c>
      <c r="E24" s="296">
        <f>16</f>
        <v>16</v>
      </c>
      <c r="F24" s="156"/>
      <c r="G24" s="391"/>
    </row>
    <row r="25" spans="1:7" s="187" customFormat="1" ht="96">
      <c r="A25" s="252">
        <v>220</v>
      </c>
      <c r="B25" s="424" t="s">
        <v>355</v>
      </c>
      <c r="C25" s="73" t="s">
        <v>356</v>
      </c>
      <c r="D25" s="76" t="s">
        <v>462</v>
      </c>
      <c r="E25" s="76">
        <v>10</v>
      </c>
      <c r="F25" s="156"/>
      <c r="G25" s="391"/>
    </row>
    <row r="26" spans="1:7" s="187" customFormat="1" ht="108">
      <c r="A26" s="252">
        <v>221</v>
      </c>
      <c r="B26" s="424" t="s">
        <v>363</v>
      </c>
      <c r="C26" s="73" t="s">
        <v>364</v>
      </c>
      <c r="D26" s="74" t="s">
        <v>465</v>
      </c>
      <c r="E26" s="74">
        <v>1</v>
      </c>
      <c r="F26" s="156"/>
      <c r="G26" s="391"/>
    </row>
    <row r="27" spans="1:7" s="321" customFormat="1" ht="64.150000000000006" customHeight="1">
      <c r="A27" s="196">
        <v>222</v>
      </c>
      <c r="B27" s="255" t="s">
        <v>112</v>
      </c>
      <c r="C27" s="83" t="s">
        <v>389</v>
      </c>
      <c r="D27" s="342" t="s">
        <v>466</v>
      </c>
      <c r="E27" s="342">
        <f>60</f>
        <v>60</v>
      </c>
      <c r="F27" s="156"/>
      <c r="G27" s="391"/>
    </row>
    <row r="28" spans="1:7">
      <c r="A28" s="339">
        <v>200</v>
      </c>
      <c r="B28" s="343" t="s">
        <v>168</v>
      </c>
      <c r="C28" s="79"/>
      <c r="D28" s="80"/>
      <c r="E28" s="80"/>
      <c r="F28" s="52"/>
      <c r="G28" s="344"/>
    </row>
  </sheetData>
  <mergeCells count="7">
    <mergeCell ref="C5:G5"/>
    <mergeCell ref="A1:A2"/>
    <mergeCell ref="B1:B2"/>
    <mergeCell ref="C1:C2"/>
    <mergeCell ref="E1:E2"/>
    <mergeCell ref="F1:G1"/>
    <mergeCell ref="D1:D2"/>
  </mergeCells>
  <pageMargins left="0.74803149606299213" right="0.43307086614173229" top="1.1858974358974359" bottom="0.78740157480314965" header="0.45238095238095238" footer="0.31496062992125984"/>
  <pageSetup paperSize="9" scale="94" orientation="portrait" r:id="rId1"/>
  <headerFooter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
  <sheetViews>
    <sheetView showGridLines="0" view="pageBreakPreview" zoomScale="145" zoomScaleNormal="130" zoomScaleSheetLayoutView="145" workbookViewId="0">
      <selection activeCell="F1" sqref="F1:G1"/>
    </sheetView>
  </sheetViews>
  <sheetFormatPr defaultColWidth="8.85546875" defaultRowHeight="12"/>
  <cols>
    <col min="1" max="1" width="6.42578125" style="72" bestFit="1" customWidth="1"/>
    <col min="2" max="2" width="20.42578125" style="181" customWidth="1"/>
    <col min="3" max="3" width="37.140625" style="73" customWidth="1"/>
    <col min="4" max="4" width="5.85546875" style="76" customWidth="1"/>
    <col min="5" max="5" width="8" style="76" customWidth="1"/>
    <col min="6" max="6" width="8.5703125" style="75" bestFit="1" customWidth="1"/>
    <col min="7" max="7" width="10.85546875" style="86" bestFit="1" customWidth="1"/>
    <col min="8" max="8" width="11.7109375" style="54" bestFit="1" customWidth="1"/>
    <col min="9" max="16384" width="8.85546875" style="54"/>
  </cols>
  <sheetData>
    <row r="1" spans="1:7">
      <c r="A1" s="995" t="s">
        <v>11</v>
      </c>
      <c r="B1" s="994" t="s">
        <v>7</v>
      </c>
      <c r="C1" s="989" t="s">
        <v>8</v>
      </c>
      <c r="D1" s="992" t="s">
        <v>459</v>
      </c>
      <c r="E1" s="990" t="s">
        <v>5</v>
      </c>
      <c r="F1" s="991" t="s">
        <v>454</v>
      </c>
      <c r="G1" s="991"/>
    </row>
    <row r="2" spans="1:7">
      <c r="A2" s="995"/>
      <c r="B2" s="994" t="s">
        <v>7</v>
      </c>
      <c r="C2" s="989" t="s">
        <v>8</v>
      </c>
      <c r="D2" s="992" t="s">
        <v>5</v>
      </c>
      <c r="E2" s="990" t="s">
        <v>5</v>
      </c>
      <c r="F2" s="55" t="s">
        <v>4</v>
      </c>
      <c r="G2" s="55" t="s">
        <v>6</v>
      </c>
    </row>
    <row r="3" spans="1:7">
      <c r="A3" s="195"/>
      <c r="B3" s="57"/>
      <c r="C3" s="57"/>
      <c r="D3" s="58"/>
      <c r="E3" s="58"/>
      <c r="F3" s="59"/>
      <c r="G3" s="59"/>
    </row>
    <row r="4" spans="1:7" s="187" customFormat="1" ht="15.75">
      <c r="A4" s="62">
        <v>300</v>
      </c>
      <c r="B4" s="180" t="s">
        <v>19</v>
      </c>
      <c r="C4" s="64"/>
      <c r="D4" s="65"/>
      <c r="E4" s="65"/>
      <c r="F4" s="66"/>
      <c r="G4" s="272"/>
    </row>
    <row r="5" spans="1:7" ht="240" customHeight="1">
      <c r="A5" s="69"/>
      <c r="B5" s="167" t="s">
        <v>9</v>
      </c>
      <c r="C5" s="983" t="s">
        <v>467</v>
      </c>
      <c r="D5" s="984"/>
      <c r="E5" s="984"/>
      <c r="F5" s="984"/>
      <c r="G5" s="993"/>
    </row>
    <row r="6" spans="1:7" s="194" customFormat="1" ht="350.25" customHeight="1">
      <c r="A6" s="302">
        <v>301</v>
      </c>
      <c r="B6" s="425" t="s">
        <v>110</v>
      </c>
      <c r="C6" s="230" t="s">
        <v>294</v>
      </c>
      <c r="D6" s="115" t="s">
        <v>466</v>
      </c>
      <c r="E6" s="115">
        <f>((276*2.35)+(211*0.35))*1.05</f>
        <v>758.5725000000001</v>
      </c>
      <c r="F6" s="50"/>
      <c r="G6" s="391"/>
    </row>
    <row r="7" spans="1:7" s="194" customFormat="1" ht="207.75" customHeight="1">
      <c r="A7" s="191">
        <v>302</v>
      </c>
      <c r="B7" s="426" t="s">
        <v>181</v>
      </c>
      <c r="C7" s="230" t="s">
        <v>295</v>
      </c>
      <c r="D7" s="115" t="s">
        <v>466</v>
      </c>
      <c r="E7" s="115">
        <f>(89.6*1.37)*1.05</f>
        <v>128.8896</v>
      </c>
      <c r="F7" s="50"/>
      <c r="G7" s="391"/>
    </row>
    <row r="8" spans="1:7" ht="96">
      <c r="A8" s="72">
        <v>303</v>
      </c>
      <c r="B8" s="265" t="s">
        <v>339</v>
      </c>
      <c r="C8" s="73" t="s">
        <v>340</v>
      </c>
      <c r="D8" s="76" t="s">
        <v>466</v>
      </c>
      <c r="E8" s="76">
        <f>(133+45)*0.5*1.05</f>
        <v>93.45</v>
      </c>
      <c r="F8" s="50"/>
      <c r="G8" s="391"/>
    </row>
    <row r="9" spans="1:7" s="187" customFormat="1" ht="189" customHeight="1">
      <c r="A9" s="72">
        <v>304</v>
      </c>
      <c r="B9" s="424" t="s">
        <v>182</v>
      </c>
      <c r="C9" s="73" t="s">
        <v>183</v>
      </c>
      <c r="D9" s="115" t="s">
        <v>466</v>
      </c>
      <c r="E9" s="115">
        <f>(8*1.9*1)*1.05</f>
        <v>15.959999999999999</v>
      </c>
      <c r="F9" s="50"/>
      <c r="G9" s="391"/>
    </row>
    <row r="10" spans="1:7" ht="133.5" customHeight="1">
      <c r="A10" s="72">
        <v>305</v>
      </c>
      <c r="B10" s="424" t="s">
        <v>111</v>
      </c>
      <c r="C10" s="73" t="s">
        <v>296</v>
      </c>
      <c r="D10" s="115" t="s">
        <v>466</v>
      </c>
      <c r="E10" s="115">
        <f>(115+66)*0.15+1.05</f>
        <v>28.2</v>
      </c>
      <c r="F10" s="50"/>
      <c r="G10" s="391"/>
    </row>
    <row r="11" spans="1:7" ht="145.5">
      <c r="A11" s="72">
        <v>306</v>
      </c>
      <c r="B11" s="424" t="s">
        <v>184</v>
      </c>
      <c r="C11" s="73" t="s">
        <v>397</v>
      </c>
      <c r="D11" s="115" t="s">
        <v>466</v>
      </c>
      <c r="E11" s="115">
        <f>(212*0.15)*1.05</f>
        <v>33.39</v>
      </c>
      <c r="F11" s="50"/>
      <c r="G11" s="391"/>
    </row>
    <row r="12" spans="1:7" s="192" customFormat="1" ht="145.5">
      <c r="A12" s="193">
        <v>307</v>
      </c>
      <c r="B12" s="427" t="s">
        <v>186</v>
      </c>
      <c r="C12" s="215" t="s">
        <v>297</v>
      </c>
      <c r="D12" s="115" t="s">
        <v>466</v>
      </c>
      <c r="E12" s="115">
        <f>(212*0.05)*1.05</f>
        <v>11.130000000000003</v>
      </c>
      <c r="F12" s="50"/>
      <c r="G12" s="391"/>
    </row>
    <row r="13" spans="1:7" s="131" customFormat="1" ht="73.5">
      <c r="A13" s="72">
        <v>308</v>
      </c>
      <c r="B13" s="424" t="s">
        <v>113</v>
      </c>
      <c r="C13" s="73" t="s">
        <v>298</v>
      </c>
      <c r="D13" s="115" t="s">
        <v>466</v>
      </c>
      <c r="E13" s="115">
        <f>((70+16)*0.3)*1.05</f>
        <v>27.090000000000003</v>
      </c>
      <c r="F13" s="50"/>
      <c r="G13" s="391"/>
    </row>
    <row r="14" spans="1:7" s="192" customFormat="1" ht="121.5" customHeight="1">
      <c r="A14" s="193">
        <v>309</v>
      </c>
      <c r="B14" s="427" t="s">
        <v>185</v>
      </c>
      <c r="C14" s="215" t="s">
        <v>299</v>
      </c>
      <c r="D14" s="271" t="s">
        <v>466</v>
      </c>
      <c r="E14" s="271">
        <f>(89.63*0.36)*1.05</f>
        <v>33.880139999999997</v>
      </c>
      <c r="F14" s="50"/>
      <c r="G14" s="391"/>
    </row>
    <row r="15" spans="1:7" s="192" customFormat="1" ht="145.5">
      <c r="A15" s="193">
        <v>310</v>
      </c>
      <c r="B15" s="427" t="s">
        <v>357</v>
      </c>
      <c r="C15" s="215" t="s">
        <v>358</v>
      </c>
      <c r="D15" s="271"/>
      <c r="E15" s="271"/>
      <c r="F15" s="216"/>
      <c r="G15" s="231"/>
    </row>
    <row r="16" spans="1:7" s="192" customFormat="1">
      <c r="A16" s="325"/>
      <c r="B16" s="326"/>
      <c r="C16" s="230" t="s">
        <v>230</v>
      </c>
      <c r="D16" s="327" t="s">
        <v>466</v>
      </c>
      <c r="E16" s="327">
        <f>(49*3)*1.05</f>
        <v>154.35</v>
      </c>
      <c r="F16" s="50"/>
      <c r="G16" s="391"/>
    </row>
    <row r="17" spans="1:7" s="131" customFormat="1" ht="64.150000000000006" customHeight="1">
      <c r="A17" s="196">
        <v>311</v>
      </c>
      <c r="B17" s="255" t="s">
        <v>112</v>
      </c>
      <c r="C17" s="83" t="s">
        <v>300</v>
      </c>
      <c r="D17" s="342" t="s">
        <v>466</v>
      </c>
      <c r="E17" s="342">
        <f>E6+E7+E8+E9-E14-E16</f>
        <v>808.64196000000015</v>
      </c>
      <c r="F17" s="156"/>
      <c r="G17" s="395"/>
    </row>
    <row r="18" spans="1:7">
      <c r="A18" s="77">
        <v>300</v>
      </c>
      <c r="B18" s="343" t="s">
        <v>20</v>
      </c>
      <c r="C18" s="79"/>
      <c r="D18" s="80"/>
      <c r="E18" s="80"/>
      <c r="F18" s="52"/>
      <c r="G18" s="344"/>
    </row>
  </sheetData>
  <mergeCells count="7">
    <mergeCell ref="C5:G5"/>
    <mergeCell ref="A1:A2"/>
    <mergeCell ref="B1:B2"/>
    <mergeCell ref="C1:C2"/>
    <mergeCell ref="E1:E2"/>
    <mergeCell ref="F1:G1"/>
    <mergeCell ref="D1:D2"/>
  </mergeCells>
  <pageMargins left="0.74803149606299213" right="0.43307086614173229" top="1.1858974358974359" bottom="0.78740157480314965" header="0.45238095238095238" footer="0.31496062992125984"/>
  <pageSetup paperSize="9" scale="94" orientation="portrait" r:id="rId1"/>
  <headerFooter alignWithMargins="0">
    <oddFooter>&amp;R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4"/>
  <sheetViews>
    <sheetView showGridLines="0" view="pageBreakPreview" zoomScale="145" zoomScaleNormal="100" zoomScaleSheetLayoutView="145" zoomScalePageLayoutView="115" workbookViewId="0">
      <selection activeCell="F1" sqref="F1:G1"/>
    </sheetView>
  </sheetViews>
  <sheetFormatPr defaultRowHeight="12"/>
  <cols>
    <col min="1" max="1" width="6.42578125" style="252" bestFit="1" customWidth="1"/>
    <col min="2" max="2" width="20.42578125" style="181" customWidth="1"/>
    <col min="3" max="3" width="37" style="73" customWidth="1"/>
    <col min="4" max="4" width="5.85546875" style="291" customWidth="1"/>
    <col min="5" max="5" width="8" style="291" customWidth="1"/>
    <col min="6" max="6" width="8.5703125" style="75" bestFit="1" customWidth="1"/>
    <col min="7" max="7" width="10.85546875" style="86" bestFit="1" customWidth="1"/>
    <col min="8" max="8" width="11.7109375" style="54" bestFit="1" customWidth="1"/>
    <col min="9" max="16384" width="9.140625" style="54"/>
  </cols>
  <sheetData>
    <row r="1" spans="1:10">
      <c r="A1" s="996" t="s">
        <v>11</v>
      </c>
      <c r="B1" s="994" t="s">
        <v>7</v>
      </c>
      <c r="C1" s="989" t="s">
        <v>8</v>
      </c>
      <c r="D1" s="992" t="s">
        <v>459</v>
      </c>
      <c r="E1" s="990" t="s">
        <v>5</v>
      </c>
      <c r="F1" s="991" t="s">
        <v>454</v>
      </c>
      <c r="G1" s="991"/>
    </row>
    <row r="2" spans="1:10">
      <c r="A2" s="996"/>
      <c r="B2" s="994" t="s">
        <v>7</v>
      </c>
      <c r="C2" s="989" t="s">
        <v>8</v>
      </c>
      <c r="D2" s="992" t="s">
        <v>5</v>
      </c>
      <c r="E2" s="990" t="s">
        <v>5</v>
      </c>
      <c r="F2" s="55" t="s">
        <v>4</v>
      </c>
      <c r="G2" s="55" t="s">
        <v>6</v>
      </c>
    </row>
    <row r="3" spans="1:10">
      <c r="A3" s="262"/>
      <c r="B3" s="57"/>
      <c r="C3" s="57"/>
      <c r="D3" s="280"/>
      <c r="E3" s="280"/>
      <c r="F3" s="59"/>
      <c r="G3" s="59"/>
    </row>
    <row r="4" spans="1:10" s="187" customFormat="1" ht="15.75">
      <c r="A4" s="261">
        <v>400</v>
      </c>
      <c r="B4" s="210" t="s">
        <v>101</v>
      </c>
      <c r="C4" s="84"/>
      <c r="D4" s="281"/>
      <c r="E4" s="281"/>
      <c r="F4" s="186"/>
      <c r="G4" s="186"/>
    </row>
    <row r="5" spans="1:10" s="187" customFormat="1" ht="265.5" customHeight="1">
      <c r="A5" s="252"/>
      <c r="B5" s="167" t="s">
        <v>9</v>
      </c>
      <c r="C5" s="983" t="s">
        <v>468</v>
      </c>
      <c r="D5" s="984"/>
      <c r="E5" s="985"/>
      <c r="F5" s="985"/>
      <c r="G5" s="986"/>
    </row>
    <row r="6" spans="1:10" s="187" customFormat="1" ht="110.25">
      <c r="A6" s="253">
        <v>401</v>
      </c>
      <c r="B6" s="255" t="s">
        <v>192</v>
      </c>
      <c r="C6" s="73" t="s">
        <v>305</v>
      </c>
      <c r="D6" s="282" t="s">
        <v>466</v>
      </c>
      <c r="E6" s="282">
        <f>((89.63*0.8)+(8*0.64))*0.1</f>
        <v>7.6824000000000003</v>
      </c>
      <c r="F6" s="50"/>
      <c r="G6" s="391"/>
      <c r="H6" s="198"/>
    </row>
    <row r="7" spans="1:10" s="187" customFormat="1" ht="98.25">
      <c r="A7" s="253">
        <v>402</v>
      </c>
      <c r="B7" s="255" t="s">
        <v>193</v>
      </c>
      <c r="C7" s="73" t="s">
        <v>396</v>
      </c>
      <c r="D7" s="282" t="s">
        <v>466</v>
      </c>
      <c r="E7" s="282">
        <f>49.5*1.8*0.1</f>
        <v>8.9100000000000019</v>
      </c>
      <c r="F7" s="50"/>
      <c r="G7" s="391"/>
      <c r="H7" s="198"/>
    </row>
    <row r="8" spans="1:10" s="203" customFormat="1" ht="118.5" customHeight="1">
      <c r="A8" s="276">
        <v>403</v>
      </c>
      <c r="B8" s="427" t="s">
        <v>195</v>
      </c>
      <c r="C8" s="215" t="s">
        <v>194</v>
      </c>
      <c r="D8" s="283"/>
      <c r="E8" s="283"/>
      <c r="F8" s="50"/>
      <c r="G8" s="50"/>
      <c r="J8" s="192"/>
    </row>
    <row r="9" spans="1:10" s="199" customFormat="1" ht="24">
      <c r="A9" s="277"/>
      <c r="B9" s="207" t="s">
        <v>189</v>
      </c>
      <c r="C9" s="215" t="s">
        <v>272</v>
      </c>
      <c r="D9" s="284" t="s">
        <v>469</v>
      </c>
      <c r="E9" s="284">
        <f>E10*90</f>
        <v>2880</v>
      </c>
      <c r="F9" s="50"/>
      <c r="G9" s="50"/>
      <c r="J9" s="200"/>
    </row>
    <row r="10" spans="1:10" s="199" customFormat="1">
      <c r="A10" s="277"/>
      <c r="B10" s="233" t="s">
        <v>187</v>
      </c>
      <c r="C10" s="215" t="s">
        <v>188</v>
      </c>
      <c r="D10" s="284" t="s">
        <v>466</v>
      </c>
      <c r="E10" s="284">
        <f>ROUNDUP((60*0.5)*1.05,0)</f>
        <v>32</v>
      </c>
      <c r="F10" s="50"/>
      <c r="G10" s="391"/>
      <c r="J10" s="200"/>
    </row>
    <row r="11" spans="1:10" s="203" customFormat="1" ht="121.5" customHeight="1">
      <c r="A11" s="276">
        <v>404</v>
      </c>
      <c r="B11" s="427" t="s">
        <v>197</v>
      </c>
      <c r="C11" s="215" t="s">
        <v>194</v>
      </c>
      <c r="D11" s="283"/>
      <c r="E11" s="283"/>
      <c r="F11" s="50"/>
      <c r="G11" s="50"/>
      <c r="J11" s="192"/>
    </row>
    <row r="12" spans="1:10" s="199" customFormat="1" ht="24">
      <c r="A12" s="277"/>
      <c r="B12" s="207" t="s">
        <v>196</v>
      </c>
      <c r="C12" s="207" t="s">
        <v>274</v>
      </c>
      <c r="D12" s="290" t="s">
        <v>469</v>
      </c>
      <c r="E12" s="290">
        <f>E13*70</f>
        <v>2520</v>
      </c>
      <c r="F12" s="156"/>
      <c r="G12" s="156"/>
      <c r="J12" s="200"/>
    </row>
    <row r="13" spans="1:10" s="199" customFormat="1">
      <c r="A13" s="345"/>
      <c r="B13" s="215" t="s">
        <v>273</v>
      </c>
      <c r="C13" s="215" t="s">
        <v>188</v>
      </c>
      <c r="D13" s="284" t="s">
        <v>466</v>
      </c>
      <c r="E13" s="284">
        <f>ROUNDUP((49.5*1.7*0.4)*1.05,0)</f>
        <v>36</v>
      </c>
      <c r="F13" s="50"/>
      <c r="G13" s="391"/>
      <c r="J13" s="200"/>
    </row>
    <row r="14" spans="1:10" s="201" customFormat="1" ht="108">
      <c r="A14" s="276">
        <v>405</v>
      </c>
      <c r="B14" s="273" t="s">
        <v>191</v>
      </c>
      <c r="C14" s="215" t="s">
        <v>190</v>
      </c>
      <c r="D14" s="285"/>
      <c r="E14" s="285"/>
      <c r="F14" s="50"/>
      <c r="G14" s="50"/>
      <c r="J14" s="202"/>
    </row>
    <row r="15" spans="1:10" s="201" customFormat="1" ht="24">
      <c r="A15" s="277"/>
      <c r="B15" s="274" t="s">
        <v>198</v>
      </c>
      <c r="C15" s="232" t="s">
        <v>272</v>
      </c>
      <c r="D15" s="284" t="s">
        <v>469</v>
      </c>
      <c r="E15" s="284">
        <f>E16*90</f>
        <v>270</v>
      </c>
      <c r="F15" s="50"/>
      <c r="G15" s="50"/>
      <c r="J15" s="202"/>
    </row>
    <row r="16" spans="1:10" s="203" customFormat="1">
      <c r="A16" s="277"/>
      <c r="B16" s="275" t="s">
        <v>275</v>
      </c>
      <c r="C16" s="232" t="s">
        <v>188</v>
      </c>
      <c r="D16" s="284" t="s">
        <v>466</v>
      </c>
      <c r="E16" s="284">
        <f>ROUNDUP(((0.8*0.8*0.5)*8)*1.05,0)</f>
        <v>3</v>
      </c>
      <c r="F16" s="50"/>
      <c r="G16" s="391"/>
      <c r="J16" s="192"/>
    </row>
    <row r="17" spans="1:10" s="201" customFormat="1" ht="108">
      <c r="A17" s="276">
        <v>406</v>
      </c>
      <c r="B17" s="273" t="s">
        <v>301</v>
      </c>
      <c r="C17" s="215" t="s">
        <v>302</v>
      </c>
      <c r="D17" s="285"/>
      <c r="E17" s="285"/>
      <c r="F17" s="50"/>
      <c r="G17" s="50"/>
      <c r="J17" s="202"/>
    </row>
    <row r="18" spans="1:10" s="201" customFormat="1" ht="24">
      <c r="A18" s="277"/>
      <c r="B18" s="274" t="s">
        <v>304</v>
      </c>
      <c r="C18" s="232" t="s">
        <v>272</v>
      </c>
      <c r="D18" s="284" t="s">
        <v>469</v>
      </c>
      <c r="E18" s="284">
        <f>E19*100</f>
        <v>100</v>
      </c>
      <c r="F18" s="50"/>
      <c r="G18" s="50"/>
      <c r="J18" s="202"/>
    </row>
    <row r="19" spans="1:10" s="203" customFormat="1">
      <c r="A19" s="277"/>
      <c r="B19" s="275" t="s">
        <v>303</v>
      </c>
      <c r="C19" s="232" t="s">
        <v>188</v>
      </c>
      <c r="D19" s="284" t="s">
        <v>466</v>
      </c>
      <c r="E19" s="284">
        <f>ROUNDUP((2*0.8*0.5)*1.05,0)</f>
        <v>1</v>
      </c>
      <c r="F19" s="50"/>
      <c r="G19" s="391"/>
      <c r="J19" s="192"/>
    </row>
    <row r="20" spans="1:10" s="126" customFormat="1" ht="180.75" customHeight="1">
      <c r="A20" s="253">
        <v>407</v>
      </c>
      <c r="B20" s="255" t="s">
        <v>200</v>
      </c>
      <c r="C20" s="73" t="s">
        <v>270</v>
      </c>
      <c r="D20" s="286"/>
      <c r="E20" s="286"/>
      <c r="F20" s="50"/>
      <c r="G20" s="50"/>
    </row>
    <row r="21" spans="1:10" s="126" customFormat="1">
      <c r="A21" s="251"/>
      <c r="B21" s="189"/>
      <c r="C21" s="279" t="s">
        <v>272</v>
      </c>
      <c r="D21" s="284" t="s">
        <v>469</v>
      </c>
      <c r="E21" s="284">
        <f>E22*90</f>
        <v>5940</v>
      </c>
      <c r="F21" s="50"/>
      <c r="G21" s="50"/>
    </row>
    <row r="22" spans="1:10" s="126" customFormat="1">
      <c r="A22" s="264"/>
      <c r="B22" s="169"/>
      <c r="C22" s="279" t="s">
        <v>188</v>
      </c>
      <c r="D22" s="284" t="s">
        <v>466</v>
      </c>
      <c r="E22" s="284">
        <f>ROUNDUP((16.35*3.8)*1.05,0)</f>
        <v>66</v>
      </c>
      <c r="F22" s="50"/>
      <c r="G22" s="391"/>
    </row>
    <row r="23" spans="1:10" s="126" customFormat="1" ht="180.75" customHeight="1">
      <c r="A23" s="253">
        <v>408</v>
      </c>
      <c r="B23" s="255" t="s">
        <v>341</v>
      </c>
      <c r="C23" s="73" t="s">
        <v>428</v>
      </c>
      <c r="D23" s="286"/>
      <c r="E23" s="286"/>
      <c r="F23" s="50"/>
      <c r="G23" s="50"/>
    </row>
    <row r="24" spans="1:10" s="126" customFormat="1">
      <c r="A24" s="251"/>
      <c r="B24" s="189"/>
      <c r="C24" s="279" t="s">
        <v>272</v>
      </c>
      <c r="D24" s="284" t="s">
        <v>469</v>
      </c>
      <c r="E24" s="284">
        <f>E25*90</f>
        <v>900</v>
      </c>
      <c r="F24" s="50"/>
      <c r="G24" s="50"/>
    </row>
    <row r="25" spans="1:10" s="126" customFormat="1">
      <c r="A25" s="264"/>
      <c r="B25" s="169"/>
      <c r="C25" s="279" t="s">
        <v>188</v>
      </c>
      <c r="D25" s="284" t="s">
        <v>466</v>
      </c>
      <c r="E25" s="284">
        <f>ROUNDUP((71*0.2*0.65)*1.05,0)</f>
        <v>10</v>
      </c>
      <c r="F25" s="50"/>
      <c r="G25" s="391"/>
    </row>
    <row r="26" spans="1:10" s="126" customFormat="1" ht="151.5" customHeight="1">
      <c r="A26" s="390">
        <v>409</v>
      </c>
      <c r="B26" s="255" t="s">
        <v>204</v>
      </c>
      <c r="C26" s="73" t="s">
        <v>431</v>
      </c>
      <c r="D26" s="286"/>
      <c r="E26" s="286"/>
      <c r="F26" s="50"/>
      <c r="G26" s="50"/>
    </row>
    <row r="27" spans="1:10" s="126" customFormat="1">
      <c r="A27" s="251"/>
      <c r="B27" s="189"/>
      <c r="C27" s="279" t="s">
        <v>199</v>
      </c>
      <c r="D27" s="284" t="s">
        <v>469</v>
      </c>
      <c r="E27" s="284">
        <f>E28*100</f>
        <v>6100</v>
      </c>
      <c r="F27" s="50"/>
      <c r="G27" s="50"/>
    </row>
    <row r="28" spans="1:10" s="126" customFormat="1">
      <c r="A28" s="264"/>
      <c r="B28" s="169"/>
      <c r="C28" s="279" t="s">
        <v>205</v>
      </c>
      <c r="D28" s="284" t="s">
        <v>466</v>
      </c>
      <c r="E28" s="284">
        <f>ROUNDUP((305*0.2),0)</f>
        <v>61</v>
      </c>
      <c r="F28" s="50"/>
      <c r="G28" s="391"/>
    </row>
    <row r="29" spans="1:10" s="126" customFormat="1" ht="78" customHeight="1">
      <c r="A29" s="253">
        <v>410</v>
      </c>
      <c r="B29" s="255" t="s">
        <v>393</v>
      </c>
      <c r="C29" s="73" t="s">
        <v>208</v>
      </c>
      <c r="D29" s="286"/>
      <c r="E29" s="286"/>
      <c r="F29" s="50"/>
      <c r="G29" s="50"/>
    </row>
    <row r="30" spans="1:10" s="126" customFormat="1">
      <c r="A30" s="251"/>
      <c r="B30" s="189"/>
      <c r="C30" s="279" t="s">
        <v>207</v>
      </c>
      <c r="D30" s="284" t="s">
        <v>469</v>
      </c>
      <c r="E30" s="284">
        <f>E31*120</f>
        <v>120</v>
      </c>
      <c r="F30" s="50"/>
      <c r="G30" s="50"/>
    </row>
    <row r="31" spans="1:10" s="126" customFormat="1">
      <c r="A31" s="264"/>
      <c r="B31" s="169"/>
      <c r="C31" s="279" t="s">
        <v>205</v>
      </c>
      <c r="D31" s="284" t="s">
        <v>466</v>
      </c>
      <c r="E31" s="284">
        <f>ROUNDUP((8*0.105)*1.05,0)</f>
        <v>1</v>
      </c>
      <c r="F31" s="50"/>
      <c r="G31" s="391"/>
    </row>
    <row r="32" spans="1:10" s="126" customFormat="1" ht="84">
      <c r="A32" s="253">
        <v>411</v>
      </c>
      <c r="B32" s="255" t="s">
        <v>394</v>
      </c>
      <c r="C32" s="73" t="s">
        <v>276</v>
      </c>
      <c r="D32" s="286"/>
      <c r="E32" s="286"/>
      <c r="F32" s="50"/>
      <c r="G32" s="50"/>
    </row>
    <row r="33" spans="1:10" s="126" customFormat="1">
      <c r="A33" s="251"/>
      <c r="B33" s="189"/>
      <c r="C33" s="279" t="s">
        <v>199</v>
      </c>
      <c r="D33" s="284" t="s">
        <v>469</v>
      </c>
      <c r="E33" s="284">
        <f>E34*120</f>
        <v>120</v>
      </c>
      <c r="F33" s="50"/>
      <c r="G33" s="50"/>
    </row>
    <row r="34" spans="1:10" s="126" customFormat="1">
      <c r="A34" s="264"/>
      <c r="B34" s="169"/>
      <c r="C34" s="279" t="s">
        <v>205</v>
      </c>
      <c r="D34" s="284" t="s">
        <v>466</v>
      </c>
      <c r="E34" s="284">
        <f>ROUNDUP((4*0.2*0.2*3.8)*1.05,)</f>
        <v>1</v>
      </c>
      <c r="F34" s="50"/>
      <c r="G34" s="391"/>
    </row>
    <row r="35" spans="1:10" s="203" customFormat="1" ht="93" customHeight="1">
      <c r="A35" s="276">
        <v>412</v>
      </c>
      <c r="B35" s="427" t="s">
        <v>210</v>
      </c>
      <c r="C35" s="215" t="s">
        <v>395</v>
      </c>
      <c r="D35" s="287"/>
      <c r="E35" s="287"/>
      <c r="F35" s="50"/>
      <c r="G35" s="50"/>
      <c r="J35" s="192"/>
    </row>
    <row r="36" spans="1:10" s="126" customFormat="1">
      <c r="A36" s="251"/>
      <c r="B36" s="189"/>
      <c r="C36" s="279" t="s">
        <v>209</v>
      </c>
      <c r="D36" s="284" t="s">
        <v>469</v>
      </c>
      <c r="E36" s="284">
        <f>E37*50</f>
        <v>2200</v>
      </c>
      <c r="F36" s="50"/>
      <c r="G36" s="50"/>
    </row>
    <row r="37" spans="1:10" s="126" customFormat="1">
      <c r="A37" s="264"/>
      <c r="B37" s="169"/>
      <c r="C37" s="279" t="s">
        <v>205</v>
      </c>
      <c r="D37" s="284" t="s">
        <v>466</v>
      </c>
      <c r="E37" s="284">
        <f>ROUNDUP((206*0.2)*1.05,0)</f>
        <v>44</v>
      </c>
      <c r="F37" s="50"/>
      <c r="G37" s="391"/>
    </row>
    <row r="38" spans="1:10" s="204" customFormat="1" ht="120">
      <c r="A38" s="253">
        <v>413</v>
      </c>
      <c r="B38" s="255" t="s">
        <v>436</v>
      </c>
      <c r="C38" s="83" t="s">
        <v>342</v>
      </c>
      <c r="D38" s="288"/>
      <c r="E38" s="288"/>
      <c r="F38" s="50"/>
      <c r="G38" s="50"/>
    </row>
    <row r="39" spans="1:10" s="126" customFormat="1">
      <c r="A39" s="251"/>
      <c r="B39" s="189"/>
      <c r="C39" s="279" t="s">
        <v>209</v>
      </c>
      <c r="D39" s="284" t="s">
        <v>469</v>
      </c>
      <c r="E39" s="284">
        <f>E40*50</f>
        <v>1050</v>
      </c>
      <c r="F39" s="50"/>
      <c r="G39" s="50"/>
    </row>
    <row r="40" spans="1:10" s="126" customFormat="1">
      <c r="A40" s="264"/>
      <c r="B40" s="169"/>
      <c r="C40" s="279" t="s">
        <v>205</v>
      </c>
      <c r="D40" s="284" t="s">
        <v>466</v>
      </c>
      <c r="E40" s="284">
        <f>ROUNDUP((200*0.1)*1.05,0)</f>
        <v>21</v>
      </c>
      <c r="F40" s="50"/>
      <c r="G40" s="391"/>
    </row>
    <row r="41" spans="1:10" s="204" customFormat="1" ht="85.5">
      <c r="A41" s="251">
        <v>414</v>
      </c>
      <c r="B41" s="189" t="s">
        <v>437</v>
      </c>
      <c r="C41" s="215" t="s">
        <v>271</v>
      </c>
      <c r="D41" s="282" t="s">
        <v>462</v>
      </c>
      <c r="E41" s="282">
        <f>305</f>
        <v>305</v>
      </c>
      <c r="F41" s="50"/>
      <c r="G41" s="391"/>
    </row>
    <row r="42" spans="1:10" s="205" customFormat="1" ht="144" customHeight="1">
      <c r="A42" s="253">
        <v>415</v>
      </c>
      <c r="B42" s="255" t="s">
        <v>277</v>
      </c>
      <c r="C42" s="73" t="s">
        <v>278</v>
      </c>
      <c r="D42" s="282" t="s">
        <v>466</v>
      </c>
      <c r="E42" s="282">
        <f>(245+55)*0.8</f>
        <v>240</v>
      </c>
      <c r="F42" s="50"/>
      <c r="G42" s="391"/>
    </row>
    <row r="43" spans="1:10" s="203" customFormat="1" ht="324">
      <c r="A43" s="278">
        <v>416</v>
      </c>
      <c r="B43" s="428" t="s">
        <v>344</v>
      </c>
      <c r="C43" s="230" t="s">
        <v>470</v>
      </c>
      <c r="D43" s="289"/>
      <c r="E43" s="289"/>
      <c r="F43" s="50"/>
      <c r="G43" s="50"/>
      <c r="J43" s="192"/>
    </row>
    <row r="44" spans="1:10" ht="16.5" customHeight="1">
      <c r="A44" s="251"/>
      <c r="B44" s="189"/>
      <c r="C44" s="279" t="s">
        <v>203</v>
      </c>
      <c r="D44" s="284" t="s">
        <v>469</v>
      </c>
      <c r="E44" s="284">
        <f>E46*100</f>
        <v>3400</v>
      </c>
      <c r="F44" s="50"/>
      <c r="G44" s="50"/>
    </row>
    <row r="45" spans="1:10" ht="16.5" customHeight="1">
      <c r="A45" s="251"/>
      <c r="B45" s="189"/>
      <c r="C45" s="279" t="s">
        <v>202</v>
      </c>
      <c r="D45" s="284" t="s">
        <v>469</v>
      </c>
      <c r="E45" s="284">
        <f>200</f>
        <v>200</v>
      </c>
      <c r="F45" s="50"/>
      <c r="G45" s="50"/>
    </row>
    <row r="46" spans="1:10" ht="16.5" customHeight="1">
      <c r="A46" s="264"/>
      <c r="B46" s="169"/>
      <c r="C46" s="279" t="s">
        <v>188</v>
      </c>
      <c r="D46" s="284" t="s">
        <v>466</v>
      </c>
      <c r="E46" s="284">
        <f>ROUNDUP((95*0.2*1.7)*1.05,0)</f>
        <v>34</v>
      </c>
      <c r="F46" s="50"/>
      <c r="G46" s="391"/>
    </row>
    <row r="47" spans="1:10" s="203" customFormat="1" ht="96">
      <c r="A47" s="276">
        <v>417</v>
      </c>
      <c r="B47" s="427" t="s">
        <v>226</v>
      </c>
      <c r="C47" s="215" t="s">
        <v>227</v>
      </c>
      <c r="D47" s="283"/>
      <c r="E47" s="283"/>
      <c r="F47" s="50"/>
      <c r="G47" s="50"/>
      <c r="J47" s="192"/>
    </row>
    <row r="48" spans="1:10" s="199" customFormat="1">
      <c r="A48" s="277"/>
      <c r="B48" s="207" t="s">
        <v>228</v>
      </c>
      <c r="C48" s="215" t="s">
        <v>206</v>
      </c>
      <c r="D48" s="284" t="s">
        <v>469</v>
      </c>
      <c r="E48" s="284">
        <f>E49*100</f>
        <v>100</v>
      </c>
      <c r="F48" s="50"/>
      <c r="G48" s="50"/>
      <c r="J48" s="200"/>
    </row>
    <row r="49" spans="1:10" s="199" customFormat="1">
      <c r="A49" s="277"/>
      <c r="B49" s="233" t="s">
        <v>229</v>
      </c>
      <c r="C49" s="215" t="s">
        <v>188</v>
      </c>
      <c r="D49" s="284" t="s">
        <v>466</v>
      </c>
      <c r="E49" s="284">
        <f>ROUNDUP((5*0.2*0.2)*1.05,)</f>
        <v>1</v>
      </c>
      <c r="F49" s="50"/>
      <c r="G49" s="391"/>
      <c r="J49" s="200"/>
    </row>
    <row r="50" spans="1:10" s="203" customFormat="1" ht="93.75" customHeight="1">
      <c r="A50" s="276">
        <v>418</v>
      </c>
      <c r="B50" s="427" t="s">
        <v>345</v>
      </c>
      <c r="C50" s="215" t="s">
        <v>346</v>
      </c>
      <c r="D50" s="283"/>
      <c r="E50" s="283"/>
      <c r="F50" s="50"/>
      <c r="G50" s="50"/>
      <c r="J50" s="192"/>
    </row>
    <row r="51" spans="1:10" s="199" customFormat="1">
      <c r="A51" s="277"/>
      <c r="B51" s="207"/>
      <c r="C51" s="215" t="s">
        <v>206</v>
      </c>
      <c r="D51" s="284" t="s">
        <v>469</v>
      </c>
      <c r="E51" s="284">
        <f>E52*80</f>
        <v>160</v>
      </c>
      <c r="F51" s="50"/>
      <c r="G51" s="50"/>
      <c r="J51" s="200"/>
    </row>
    <row r="52" spans="1:10" s="199" customFormat="1">
      <c r="A52" s="277"/>
      <c r="B52" s="233"/>
      <c r="C52" s="215" t="s">
        <v>188</v>
      </c>
      <c r="D52" s="284" t="s">
        <v>466</v>
      </c>
      <c r="E52" s="284">
        <f>ROUNDUP((5*0.5*0.5)*1.05,)</f>
        <v>2</v>
      </c>
      <c r="F52" s="50"/>
      <c r="G52" s="391"/>
      <c r="J52" s="200"/>
    </row>
    <row r="53" spans="1:10" s="126" customFormat="1" ht="145.5" customHeight="1">
      <c r="A53" s="253">
        <v>419</v>
      </c>
      <c r="B53" s="255" t="s">
        <v>404</v>
      </c>
      <c r="C53" s="73" t="s">
        <v>405</v>
      </c>
      <c r="D53" s="286"/>
      <c r="E53" s="286"/>
      <c r="F53" s="50"/>
      <c r="G53" s="50"/>
    </row>
    <row r="54" spans="1:10" s="126" customFormat="1">
      <c r="A54" s="251"/>
      <c r="B54" s="189"/>
      <c r="C54" s="279" t="s">
        <v>209</v>
      </c>
      <c r="D54" s="284" t="s">
        <v>469</v>
      </c>
      <c r="E54" s="284">
        <f>E55*120</f>
        <v>646.38000000000011</v>
      </c>
      <c r="F54" s="50"/>
      <c r="G54" s="50"/>
    </row>
    <row r="55" spans="1:10" s="126" customFormat="1">
      <c r="A55" s="264"/>
      <c r="B55" s="169"/>
      <c r="C55" s="279" t="s">
        <v>205</v>
      </c>
      <c r="D55" s="284" t="s">
        <v>466</v>
      </c>
      <c r="E55" s="284">
        <f>9.5*(10*0.15*0.9)*(4*1*0.1)*1.05</f>
        <v>5.3865000000000007</v>
      </c>
      <c r="F55" s="50"/>
      <c r="G55" s="391"/>
    </row>
    <row r="56" spans="1:10" s="126" customFormat="1" ht="184.5" customHeight="1">
      <c r="A56" s="253">
        <v>420</v>
      </c>
      <c r="B56" s="255" t="s">
        <v>376</v>
      </c>
      <c r="C56" s="73" t="s">
        <v>382</v>
      </c>
      <c r="D56" s="286"/>
      <c r="E56" s="286"/>
      <c r="F56" s="50"/>
      <c r="G56" s="50"/>
    </row>
    <row r="57" spans="1:10" s="126" customFormat="1">
      <c r="A57" s="251"/>
      <c r="B57" s="189"/>
      <c r="C57" s="279" t="s">
        <v>209</v>
      </c>
      <c r="D57" s="284" t="s">
        <v>469</v>
      </c>
      <c r="E57" s="284">
        <f>E58*50</f>
        <v>70.14</v>
      </c>
      <c r="F57" s="50"/>
      <c r="G57" s="50"/>
    </row>
    <row r="58" spans="1:10" s="126" customFormat="1">
      <c r="A58" s="264"/>
      <c r="B58" s="169"/>
      <c r="C58" s="279" t="s">
        <v>188</v>
      </c>
      <c r="D58" s="284" t="s">
        <v>466</v>
      </c>
      <c r="E58" s="284">
        <f>((16.7*0.2*0.4)*1.05)</f>
        <v>1.4028</v>
      </c>
      <c r="F58" s="50"/>
      <c r="G58" s="391"/>
    </row>
    <row r="59" spans="1:10" s="208" customFormat="1" ht="211.5" customHeight="1">
      <c r="A59" s="276">
        <v>421</v>
      </c>
      <c r="B59" s="427" t="s">
        <v>279</v>
      </c>
      <c r="C59" s="207" t="s">
        <v>201</v>
      </c>
      <c r="D59" s="290"/>
      <c r="E59" s="290"/>
      <c r="F59" s="156"/>
      <c r="G59" s="156"/>
      <c r="J59" s="209"/>
    </row>
    <row r="60" spans="1:10" s="126" customFormat="1" ht="151.5" customHeight="1">
      <c r="A60" s="392">
        <v>422</v>
      </c>
      <c r="B60" s="255" t="s">
        <v>406</v>
      </c>
      <c r="C60" s="73" t="s">
        <v>407</v>
      </c>
      <c r="D60" s="286"/>
      <c r="E60" s="286"/>
      <c r="F60" s="50"/>
      <c r="G60" s="50"/>
    </row>
    <row r="61" spans="1:10" s="126" customFormat="1">
      <c r="A61" s="251"/>
      <c r="B61" s="189"/>
      <c r="C61" s="279" t="s">
        <v>199</v>
      </c>
      <c r="D61" s="284" t="s">
        <v>469</v>
      </c>
      <c r="E61" s="284">
        <f>E62*100</f>
        <v>179.99999999999997</v>
      </c>
      <c r="F61" s="50"/>
      <c r="G61" s="50"/>
    </row>
    <row r="62" spans="1:10" s="126" customFormat="1">
      <c r="A62" s="393"/>
      <c r="B62" s="169"/>
      <c r="C62" s="279" t="s">
        <v>205</v>
      </c>
      <c r="D62" s="284" t="s">
        <v>466</v>
      </c>
      <c r="E62" s="284">
        <f>(12*0.15)</f>
        <v>1.7999999999999998</v>
      </c>
      <c r="F62" s="50"/>
      <c r="G62" s="391"/>
    </row>
    <row r="63" spans="1:10" s="103" customFormat="1">
      <c r="A63" s="339">
        <v>400</v>
      </c>
      <c r="B63" s="343" t="s">
        <v>12</v>
      </c>
      <c r="C63" s="79"/>
      <c r="D63" s="346"/>
      <c r="E63" s="346"/>
      <c r="F63" s="52"/>
      <c r="G63" s="53"/>
    </row>
    <row r="64" spans="1:10">
      <c r="A64" s="264"/>
      <c r="B64" s="335"/>
      <c r="C64" s="136"/>
      <c r="D64" s="336"/>
      <c r="E64" s="336"/>
      <c r="F64" s="298"/>
      <c r="G64" s="299"/>
    </row>
  </sheetData>
  <mergeCells count="7">
    <mergeCell ref="C5:G5"/>
    <mergeCell ref="A1:A2"/>
    <mergeCell ref="B1:B2"/>
    <mergeCell ref="C1:C2"/>
    <mergeCell ref="E1:E2"/>
    <mergeCell ref="F1:G1"/>
    <mergeCell ref="D1:D2"/>
  </mergeCells>
  <pageMargins left="0.74803149606299213" right="0.43307086614173229" top="1.1904761904761905" bottom="0.78740157480314965" header="0.45238095238095238" footer="0.31496062992125984"/>
  <pageSetup paperSize="9" scale="94" orientation="portrait" r:id="rId1"/>
  <headerFooter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2"/>
  <sheetViews>
    <sheetView showGridLines="0" view="pageBreakPreview" zoomScale="130" zoomScaleNormal="100" zoomScaleSheetLayoutView="130" workbookViewId="0">
      <selection activeCell="F1" sqref="F1:G1"/>
    </sheetView>
  </sheetViews>
  <sheetFormatPr defaultRowHeight="12"/>
  <cols>
    <col min="1" max="1" width="5.140625" style="252" customWidth="1"/>
    <col min="2" max="2" width="20.42578125" style="181" customWidth="1"/>
    <col min="3" max="3" width="37.140625" style="73" customWidth="1"/>
    <col min="4" max="4" width="5.85546875" style="76" customWidth="1"/>
    <col min="5" max="5" width="8" style="76" customWidth="1"/>
    <col min="6" max="6" width="8.28515625" style="75" customWidth="1"/>
    <col min="7" max="7" width="11" style="86" customWidth="1"/>
    <col min="8" max="8" width="11.7109375" style="54" bestFit="1" customWidth="1"/>
    <col min="9" max="16384" width="9.140625" style="54"/>
  </cols>
  <sheetData>
    <row r="1" spans="1:10">
      <c r="A1" s="996" t="s">
        <v>11</v>
      </c>
      <c r="B1" s="994" t="s">
        <v>7</v>
      </c>
      <c r="C1" s="989" t="s">
        <v>8</v>
      </c>
      <c r="D1" s="992" t="s">
        <v>459</v>
      </c>
      <c r="E1" s="990" t="s">
        <v>5</v>
      </c>
      <c r="F1" s="991" t="s">
        <v>454</v>
      </c>
      <c r="G1" s="991"/>
    </row>
    <row r="2" spans="1:10">
      <c r="A2" s="996"/>
      <c r="B2" s="994" t="s">
        <v>7</v>
      </c>
      <c r="C2" s="989" t="s">
        <v>8</v>
      </c>
      <c r="D2" s="992" t="s">
        <v>5</v>
      </c>
      <c r="E2" s="990" t="s">
        <v>5</v>
      </c>
      <c r="F2" s="55" t="s">
        <v>4</v>
      </c>
      <c r="G2" s="55" t="s">
        <v>6</v>
      </c>
    </row>
    <row r="3" spans="1:10">
      <c r="A3" s="262"/>
      <c r="B3" s="57"/>
      <c r="C3" s="57"/>
      <c r="D3" s="58"/>
      <c r="E3" s="58"/>
      <c r="F3" s="59"/>
      <c r="G3" s="59"/>
    </row>
    <row r="4" spans="1:10" ht="15.75">
      <c r="A4" s="261">
        <v>500</v>
      </c>
      <c r="B4" s="180" t="s">
        <v>21</v>
      </c>
      <c r="C4" s="84"/>
      <c r="D4" s="65"/>
      <c r="E4" s="65"/>
      <c r="F4" s="66"/>
      <c r="G4" s="66"/>
    </row>
    <row r="5" spans="1:10" ht="144" customHeight="1">
      <c r="B5" s="167" t="s">
        <v>9</v>
      </c>
      <c r="C5" s="983" t="s">
        <v>471</v>
      </c>
      <c r="D5" s="984"/>
      <c r="E5" s="985"/>
      <c r="F5" s="985"/>
      <c r="G5" s="986"/>
    </row>
    <row r="6" spans="1:10" s="122" customFormat="1" ht="102.75" customHeight="1">
      <c r="A6" s="278">
        <v>501</v>
      </c>
      <c r="B6" s="426" t="s">
        <v>211</v>
      </c>
      <c r="C6" s="211" t="s">
        <v>398</v>
      </c>
      <c r="D6" s="212"/>
      <c r="E6" s="212"/>
      <c r="F6" s="213"/>
      <c r="G6" s="214"/>
    </row>
    <row r="7" spans="1:10" s="203" customFormat="1">
      <c r="A7" s="277"/>
      <c r="B7" s="217"/>
      <c r="C7" s="215" t="s">
        <v>212</v>
      </c>
      <c r="D7" s="292" t="s">
        <v>462</v>
      </c>
      <c r="E7" s="292">
        <f>(13.3+31.9+7+4.5)*1.05</f>
        <v>59.535000000000004</v>
      </c>
      <c r="F7" s="50"/>
      <c r="G7" s="391"/>
      <c r="J7" s="192"/>
    </row>
    <row r="8" spans="1:10" s="122" customFormat="1" ht="321" customHeight="1">
      <c r="A8" s="278">
        <v>502</v>
      </c>
      <c r="B8" s="426" t="s">
        <v>213</v>
      </c>
      <c r="C8" s="211" t="s">
        <v>306</v>
      </c>
      <c r="D8" s="212"/>
      <c r="E8" s="212"/>
      <c r="F8" s="213"/>
      <c r="G8" s="214"/>
    </row>
    <row r="9" spans="1:10" s="203" customFormat="1">
      <c r="A9" s="277"/>
      <c r="B9" s="217"/>
      <c r="C9" s="215" t="s">
        <v>212</v>
      </c>
      <c r="D9" s="292" t="s">
        <v>462</v>
      </c>
      <c r="E9" s="292">
        <f>(151+55)*1.05</f>
        <v>216.3</v>
      </c>
      <c r="F9" s="50"/>
      <c r="G9" s="391"/>
      <c r="J9" s="192"/>
    </row>
    <row r="10" spans="1:10" ht="120">
      <c r="A10" s="252">
        <v>503</v>
      </c>
      <c r="B10" s="424" t="s">
        <v>138</v>
      </c>
      <c r="C10" s="73" t="s">
        <v>307</v>
      </c>
      <c r="D10" s="115"/>
      <c r="E10" s="115"/>
      <c r="F10" s="50"/>
      <c r="G10" s="51"/>
    </row>
    <row r="11" spans="1:10" s="203" customFormat="1">
      <c r="A11" s="277"/>
      <c r="B11" s="217"/>
      <c r="C11" s="215" t="s">
        <v>217</v>
      </c>
      <c r="D11" s="292" t="s">
        <v>217</v>
      </c>
      <c r="E11" s="292">
        <v>200.1</v>
      </c>
      <c r="F11" s="50"/>
      <c r="G11" s="50"/>
      <c r="J11" s="192"/>
    </row>
    <row r="12" spans="1:10" ht="264">
      <c r="A12" s="253">
        <v>504</v>
      </c>
      <c r="B12" s="255" t="s">
        <v>139</v>
      </c>
      <c r="C12" s="73" t="s">
        <v>399</v>
      </c>
      <c r="D12" s="54"/>
      <c r="E12" s="54"/>
      <c r="F12" s="50"/>
      <c r="G12" s="51"/>
    </row>
    <row r="13" spans="1:10" s="203" customFormat="1">
      <c r="A13" s="277"/>
      <c r="B13" s="217"/>
      <c r="C13" s="215" t="s">
        <v>217</v>
      </c>
      <c r="D13" s="284" t="s">
        <v>217</v>
      </c>
      <c r="E13" s="284">
        <v>200.1</v>
      </c>
      <c r="F13" s="50"/>
      <c r="G13" s="50"/>
      <c r="J13" s="192"/>
    </row>
    <row r="14" spans="1:10" ht="156.75" customHeight="1">
      <c r="A14" s="253">
        <v>505</v>
      </c>
      <c r="B14" s="255" t="s">
        <v>308</v>
      </c>
      <c r="C14" s="73" t="s">
        <v>343</v>
      </c>
      <c r="D14" s="54"/>
      <c r="E14" s="54"/>
      <c r="F14" s="50"/>
      <c r="G14" s="51"/>
    </row>
    <row r="15" spans="1:10" s="203" customFormat="1">
      <c r="A15" s="277"/>
      <c r="B15" s="217"/>
      <c r="C15" s="215" t="s">
        <v>212</v>
      </c>
      <c r="D15" s="229" t="s">
        <v>462</v>
      </c>
      <c r="E15" s="229">
        <f>65*0.6</f>
        <v>39</v>
      </c>
      <c r="F15" s="50"/>
      <c r="G15" s="391"/>
      <c r="J15" s="192"/>
    </row>
    <row r="16" spans="1:10" ht="230.25" customHeight="1">
      <c r="A16" s="253">
        <v>506</v>
      </c>
      <c r="B16" s="255" t="s">
        <v>214</v>
      </c>
      <c r="C16" s="73" t="s">
        <v>429</v>
      </c>
      <c r="D16" s="188"/>
      <c r="E16" s="188"/>
      <c r="F16" s="50"/>
      <c r="G16" s="51"/>
    </row>
    <row r="17" spans="1:10" s="203" customFormat="1">
      <c r="A17" s="277"/>
      <c r="B17" s="217"/>
      <c r="C17" s="215" t="s">
        <v>218</v>
      </c>
      <c r="D17" s="212" t="s">
        <v>465</v>
      </c>
      <c r="E17" s="212">
        <v>10</v>
      </c>
      <c r="F17" s="50"/>
      <c r="G17" s="391"/>
      <c r="J17" s="192"/>
    </row>
    <row r="18" spans="1:10" ht="243.75" customHeight="1">
      <c r="A18" s="253">
        <v>507</v>
      </c>
      <c r="B18" s="255" t="s">
        <v>266</v>
      </c>
      <c r="C18" s="136" t="s">
        <v>386</v>
      </c>
      <c r="D18" s="50"/>
      <c r="E18" s="50"/>
      <c r="F18" s="50"/>
      <c r="G18" s="51"/>
    </row>
    <row r="19" spans="1:10" s="203" customFormat="1">
      <c r="A19" s="277"/>
      <c r="B19" s="217"/>
      <c r="C19" s="215" t="s">
        <v>212</v>
      </c>
      <c r="D19" s="292" t="s">
        <v>462</v>
      </c>
      <c r="E19" s="292">
        <f>306*1.1</f>
        <v>336.6</v>
      </c>
      <c r="F19" s="50"/>
      <c r="G19" s="391"/>
      <c r="J19" s="192"/>
    </row>
    <row r="20" spans="1:10" ht="192.75" customHeight="1">
      <c r="A20" s="253">
        <v>508</v>
      </c>
      <c r="B20" s="255" t="s">
        <v>360</v>
      </c>
      <c r="C20" s="136" t="s">
        <v>359</v>
      </c>
      <c r="D20" s="50"/>
      <c r="E20" s="50"/>
      <c r="F20" s="50"/>
      <c r="G20" s="51"/>
    </row>
    <row r="21" spans="1:10" s="203" customFormat="1">
      <c r="A21" s="277"/>
      <c r="B21" s="217"/>
      <c r="C21" s="215" t="s">
        <v>212</v>
      </c>
      <c r="D21" s="292" t="s">
        <v>462</v>
      </c>
      <c r="E21" s="292">
        <f>306*1.1</f>
        <v>336.6</v>
      </c>
      <c r="F21" s="50"/>
      <c r="G21" s="391"/>
      <c r="J21" s="192"/>
    </row>
    <row r="22" spans="1:10" ht="144" customHeight="1">
      <c r="A22" s="253">
        <v>509</v>
      </c>
      <c r="B22" s="255" t="s">
        <v>215</v>
      </c>
      <c r="C22" s="136" t="s">
        <v>309</v>
      </c>
      <c r="D22" s="50"/>
      <c r="E22" s="50"/>
      <c r="F22" s="50"/>
      <c r="G22" s="51"/>
    </row>
    <row r="23" spans="1:10" s="203" customFormat="1">
      <c r="A23" s="277"/>
      <c r="B23" s="217"/>
      <c r="C23" s="215" t="s">
        <v>212</v>
      </c>
      <c r="D23" s="292" t="s">
        <v>462</v>
      </c>
      <c r="E23" s="292">
        <f>306*1.1</f>
        <v>336.6</v>
      </c>
      <c r="F23" s="50"/>
      <c r="G23" s="391"/>
      <c r="J23" s="192"/>
    </row>
    <row r="24" spans="1:10" ht="60">
      <c r="A24" s="253">
        <v>510</v>
      </c>
      <c r="B24" s="255" t="s">
        <v>131</v>
      </c>
      <c r="C24" s="136" t="s">
        <v>368</v>
      </c>
      <c r="D24" s="137"/>
      <c r="E24" s="137"/>
      <c r="F24" s="50"/>
      <c r="G24" s="51"/>
    </row>
    <row r="25" spans="1:10" s="203" customFormat="1">
      <c r="A25" s="277"/>
      <c r="B25" s="217"/>
      <c r="C25" s="215" t="s">
        <v>212</v>
      </c>
      <c r="D25" s="292" t="s">
        <v>462</v>
      </c>
      <c r="E25" s="292">
        <f>306*1.075</f>
        <v>328.95</v>
      </c>
      <c r="F25" s="50"/>
      <c r="G25" s="391"/>
      <c r="J25" s="192"/>
    </row>
    <row r="26" spans="1:10" ht="96">
      <c r="A26" s="253">
        <v>511</v>
      </c>
      <c r="B26" s="255" t="s">
        <v>366</v>
      </c>
      <c r="C26" s="136" t="s">
        <v>369</v>
      </c>
      <c r="D26" s="137"/>
      <c r="E26" s="137"/>
      <c r="F26" s="50"/>
      <c r="G26" s="51"/>
    </row>
    <row r="27" spans="1:10" s="203" customFormat="1">
      <c r="A27" s="277"/>
      <c r="B27" s="217"/>
      <c r="C27" s="215" t="s">
        <v>212</v>
      </c>
      <c r="D27" s="292" t="s">
        <v>462</v>
      </c>
      <c r="E27" s="292">
        <f>61+24</f>
        <v>85</v>
      </c>
      <c r="F27" s="50"/>
      <c r="G27" s="391"/>
      <c r="J27" s="192"/>
    </row>
    <row r="28" spans="1:10" ht="60">
      <c r="A28" s="253">
        <v>512</v>
      </c>
      <c r="B28" s="255" t="s">
        <v>365</v>
      </c>
      <c r="C28" s="136" t="s">
        <v>367</v>
      </c>
      <c r="D28" s="137"/>
      <c r="E28" s="137"/>
      <c r="F28" s="50"/>
      <c r="G28" s="51"/>
    </row>
    <row r="29" spans="1:10" s="203" customFormat="1">
      <c r="A29" s="277"/>
      <c r="B29" s="217"/>
      <c r="C29" s="215" t="s">
        <v>212</v>
      </c>
      <c r="D29" s="292" t="s">
        <v>462</v>
      </c>
      <c r="E29" s="292">
        <f>32*1.05</f>
        <v>33.6</v>
      </c>
      <c r="F29" s="50"/>
      <c r="G29" s="391"/>
      <c r="J29" s="192"/>
    </row>
    <row r="30" spans="1:10" ht="180">
      <c r="A30" s="253">
        <v>513</v>
      </c>
      <c r="B30" s="255" t="s">
        <v>370</v>
      </c>
      <c r="C30" s="73" t="s">
        <v>371</v>
      </c>
      <c r="D30" s="348" t="s">
        <v>462</v>
      </c>
      <c r="E30" s="348">
        <f>25+(3.7*0.7*0.6*9.5)</f>
        <v>39.762999999999998</v>
      </c>
      <c r="F30" s="50"/>
      <c r="G30" s="51"/>
    </row>
    <row r="31" spans="1:10" ht="54.75" customHeight="1">
      <c r="A31" s="253">
        <v>514</v>
      </c>
      <c r="B31" s="255" t="s">
        <v>372</v>
      </c>
      <c r="C31" s="73" t="s">
        <v>373</v>
      </c>
      <c r="D31" s="292" t="s">
        <v>462</v>
      </c>
      <c r="E31" s="292">
        <f>26*1.05</f>
        <v>27.3</v>
      </c>
      <c r="F31" s="50"/>
      <c r="G31" s="391"/>
    </row>
    <row r="32" spans="1:10" ht="192">
      <c r="A32" s="253">
        <v>515</v>
      </c>
      <c r="B32" s="255" t="s">
        <v>140</v>
      </c>
      <c r="C32" s="73" t="s">
        <v>310</v>
      </c>
      <c r="D32" s="50"/>
      <c r="E32" s="50"/>
      <c r="F32" s="50"/>
      <c r="G32" s="51"/>
    </row>
    <row r="33" spans="1:10" s="203" customFormat="1">
      <c r="A33" s="277"/>
      <c r="B33" s="217"/>
      <c r="C33" s="215" t="s">
        <v>212</v>
      </c>
      <c r="D33" s="292" t="s">
        <v>462</v>
      </c>
      <c r="E33" s="292">
        <f>2.4+13+9+8+2+40</f>
        <v>74.400000000000006</v>
      </c>
      <c r="F33" s="50"/>
      <c r="G33" s="391"/>
      <c r="J33" s="192"/>
    </row>
    <row r="34" spans="1:10" ht="120">
      <c r="A34" s="253">
        <v>516</v>
      </c>
      <c r="B34" s="255" t="s">
        <v>216</v>
      </c>
      <c r="C34" s="136" t="s">
        <v>311</v>
      </c>
      <c r="D34" s="137"/>
      <c r="E34" s="137"/>
      <c r="F34" s="50"/>
      <c r="G34" s="51"/>
    </row>
    <row r="35" spans="1:10" ht="24">
      <c r="A35" s="251"/>
      <c r="B35" s="189"/>
      <c r="C35" s="136" t="s">
        <v>400</v>
      </c>
      <c r="D35" s="293" t="s">
        <v>462</v>
      </c>
      <c r="E35" s="293">
        <f>242+55</f>
        <v>297</v>
      </c>
      <c r="F35" s="50"/>
      <c r="G35" s="391"/>
    </row>
    <row r="36" spans="1:10" ht="72">
      <c r="A36" s="253">
        <v>517</v>
      </c>
      <c r="B36" s="255" t="s">
        <v>267</v>
      </c>
      <c r="C36" s="136" t="s">
        <v>472</v>
      </c>
      <c r="D36" s="138"/>
      <c r="E36" s="138"/>
      <c r="F36" s="50"/>
      <c r="G36" s="51"/>
    </row>
    <row r="37" spans="1:10" s="203" customFormat="1">
      <c r="A37" s="277"/>
      <c r="B37" s="217"/>
      <c r="C37" s="215" t="s">
        <v>212</v>
      </c>
      <c r="D37" s="292" t="s">
        <v>462</v>
      </c>
      <c r="E37" s="292">
        <f>306*1.05</f>
        <v>321.3</v>
      </c>
      <c r="F37" s="50"/>
      <c r="G37" s="391"/>
      <c r="J37" s="192"/>
    </row>
    <row r="38" spans="1:10" ht="96">
      <c r="A38" s="253">
        <v>518</v>
      </c>
      <c r="B38" s="255" t="s">
        <v>268</v>
      </c>
      <c r="C38" s="136" t="s">
        <v>390</v>
      </c>
      <c r="D38" s="293" t="s">
        <v>462</v>
      </c>
      <c r="E38" s="293">
        <f>90*1.05</f>
        <v>94.5</v>
      </c>
      <c r="F38" s="50"/>
      <c r="G38" s="391"/>
    </row>
    <row r="39" spans="1:10" ht="84">
      <c r="A39" s="392">
        <v>519</v>
      </c>
      <c r="B39" s="255" t="s">
        <v>402</v>
      </c>
      <c r="C39" s="136" t="s">
        <v>403</v>
      </c>
      <c r="D39" s="293" t="s">
        <v>462</v>
      </c>
      <c r="E39" s="293">
        <f>3*11.4*1.05</f>
        <v>35.910000000000004</v>
      </c>
      <c r="F39" s="50"/>
      <c r="G39" s="391"/>
    </row>
    <row r="40" spans="1:10" ht="92.25" customHeight="1">
      <c r="A40" s="253">
        <v>520</v>
      </c>
      <c r="B40" s="255" t="s">
        <v>141</v>
      </c>
      <c r="C40" s="136" t="s">
        <v>269</v>
      </c>
      <c r="F40" s="50"/>
      <c r="G40" s="51"/>
    </row>
    <row r="41" spans="1:10" s="203" customFormat="1">
      <c r="A41" s="277"/>
      <c r="B41" s="217"/>
      <c r="C41" s="207" t="s">
        <v>212</v>
      </c>
      <c r="D41" s="295" t="s">
        <v>462</v>
      </c>
      <c r="E41" s="295">
        <f>(50+30)*0.65</f>
        <v>52</v>
      </c>
      <c r="F41" s="156"/>
      <c r="G41" s="395"/>
      <c r="J41" s="192"/>
    </row>
    <row r="42" spans="1:10" s="286" customFormat="1">
      <c r="A42" s="339">
        <v>500</v>
      </c>
      <c r="B42" s="343" t="s">
        <v>22</v>
      </c>
      <c r="C42" s="347"/>
      <c r="D42" s="396"/>
      <c r="E42" s="396"/>
      <c r="F42" s="349"/>
      <c r="G42" s="341"/>
    </row>
  </sheetData>
  <mergeCells count="7">
    <mergeCell ref="C5:G5"/>
    <mergeCell ref="A1:A2"/>
    <mergeCell ref="B1:B2"/>
    <mergeCell ref="C1:C2"/>
    <mergeCell ref="E1:E2"/>
    <mergeCell ref="F1:G1"/>
    <mergeCell ref="D1:D2"/>
  </mergeCells>
  <pageMargins left="0.74803149606299213" right="0.43307086614173229" top="1.1904761904761905" bottom="0.78740157480314965" header="0.44047619047619047" footer="0.31496062992125984"/>
  <pageSetup paperSize="9" scale="96" orientation="portrait" r:id="rId1"/>
  <headerFooter alignWithMargins="0">
    <oddFooter>&amp;R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
  <sheetViews>
    <sheetView showGridLines="0" view="pageBreakPreview" zoomScale="145" zoomScaleNormal="115" zoomScaleSheetLayoutView="145" workbookViewId="0">
      <selection activeCell="F1" sqref="F1:G1"/>
    </sheetView>
  </sheetViews>
  <sheetFormatPr defaultRowHeight="12"/>
  <cols>
    <col min="1" max="1" width="6.42578125" style="252" bestFit="1" customWidth="1"/>
    <col min="2" max="2" width="20.42578125" style="181" customWidth="1"/>
    <col min="3" max="3" width="37.140625" style="73" customWidth="1"/>
    <col min="4" max="4" width="5.85546875" style="76" customWidth="1"/>
    <col min="5" max="5" width="8" style="76" customWidth="1"/>
    <col min="6" max="6" width="8.5703125" style="75" bestFit="1" customWidth="1"/>
    <col min="7" max="7" width="10.85546875" style="86" bestFit="1" customWidth="1"/>
    <col min="8" max="8" width="11.7109375" style="54" bestFit="1" customWidth="1"/>
    <col min="9" max="16384" width="9.140625" style="54"/>
  </cols>
  <sheetData>
    <row r="1" spans="1:10">
      <c r="A1" s="987" t="s">
        <v>11</v>
      </c>
      <c r="B1" s="994" t="s">
        <v>7</v>
      </c>
      <c r="C1" s="989" t="s">
        <v>8</v>
      </c>
      <c r="D1" s="992" t="s">
        <v>459</v>
      </c>
      <c r="E1" s="990" t="s">
        <v>5</v>
      </c>
      <c r="F1" s="991" t="s">
        <v>454</v>
      </c>
      <c r="G1" s="991"/>
    </row>
    <row r="2" spans="1:10">
      <c r="A2" s="987"/>
      <c r="B2" s="994" t="s">
        <v>7</v>
      </c>
      <c r="C2" s="989" t="s">
        <v>8</v>
      </c>
      <c r="D2" s="992" t="s">
        <v>5</v>
      </c>
      <c r="E2" s="990" t="s">
        <v>5</v>
      </c>
      <c r="F2" s="55" t="s">
        <v>4</v>
      </c>
      <c r="G2" s="55" t="s">
        <v>6</v>
      </c>
    </row>
    <row r="3" spans="1:10">
      <c r="A3" s="262"/>
      <c r="B3" s="57"/>
      <c r="C3" s="57"/>
      <c r="D3" s="58"/>
      <c r="E3" s="58"/>
      <c r="F3" s="59"/>
      <c r="G3" s="59"/>
    </row>
    <row r="4" spans="1:10" ht="15.75">
      <c r="A4" s="261">
        <v>600</v>
      </c>
      <c r="B4" s="180" t="s">
        <v>23</v>
      </c>
      <c r="C4" s="84"/>
      <c r="D4" s="65"/>
      <c r="E4" s="65"/>
      <c r="F4" s="66"/>
      <c r="G4" s="66"/>
    </row>
    <row r="5" spans="1:10" ht="105.75" customHeight="1">
      <c r="B5" s="167" t="s">
        <v>9</v>
      </c>
      <c r="C5" s="983" t="s">
        <v>473</v>
      </c>
      <c r="D5" s="984"/>
      <c r="E5" s="985"/>
      <c r="F5" s="985"/>
      <c r="G5" s="986"/>
    </row>
    <row r="6" spans="1:10" s="179" customFormat="1" ht="84">
      <c r="A6" s="253">
        <v>601</v>
      </c>
      <c r="B6" s="255" t="s">
        <v>142</v>
      </c>
      <c r="C6" s="73" t="s">
        <v>219</v>
      </c>
      <c r="D6" s="76"/>
      <c r="E6" s="76"/>
      <c r="F6" s="50"/>
      <c r="G6" s="51"/>
    </row>
    <row r="7" spans="1:10" s="203" customFormat="1">
      <c r="A7" s="277"/>
      <c r="B7" s="217"/>
      <c r="C7" s="215" t="s">
        <v>212</v>
      </c>
      <c r="D7" s="292" t="s">
        <v>462</v>
      </c>
      <c r="E7" s="292">
        <f>263+8.5-25</f>
        <v>246.5</v>
      </c>
      <c r="F7" s="50"/>
      <c r="G7" s="391"/>
      <c r="J7" s="192"/>
    </row>
    <row r="8" spans="1:10" ht="66.75" customHeight="1">
      <c r="A8" s="394">
        <v>602</v>
      </c>
      <c r="B8" s="265" t="s">
        <v>401</v>
      </c>
      <c r="C8" s="73" t="s">
        <v>474</v>
      </c>
      <c r="D8" s="54"/>
      <c r="E8" s="54"/>
      <c r="F8" s="50"/>
      <c r="G8" s="397"/>
    </row>
    <row r="9" spans="1:10" s="131" customFormat="1">
      <c r="A9" s="252"/>
      <c r="B9" s="91"/>
      <c r="C9" s="73" t="s">
        <v>230</v>
      </c>
      <c r="D9" s="291" t="s">
        <v>466</v>
      </c>
      <c r="E9" s="291">
        <f>(3*11.4)*1.05</f>
        <v>35.910000000000004</v>
      </c>
      <c r="F9" s="50"/>
      <c r="G9" s="391"/>
    </row>
    <row r="10" spans="1:10">
      <c r="A10" s="339">
        <v>600</v>
      </c>
      <c r="B10" s="343" t="s">
        <v>24</v>
      </c>
      <c r="C10" s="79"/>
      <c r="D10" s="80"/>
      <c r="E10" s="80"/>
      <c r="F10" s="52"/>
      <c r="G10" s="53"/>
    </row>
  </sheetData>
  <mergeCells count="7">
    <mergeCell ref="C5:G5"/>
    <mergeCell ref="A1:A2"/>
    <mergeCell ref="B1:B2"/>
    <mergeCell ref="C1:C2"/>
    <mergeCell ref="E1:E2"/>
    <mergeCell ref="F1:G1"/>
    <mergeCell ref="D1:D2"/>
  </mergeCells>
  <pageMargins left="0.74803149606299213" right="0.43307086614173229" top="1.1862745098039216" bottom="0.78740157480314965" header="0.44117647058823528" footer="0.31496062992125984"/>
  <pageSetup paperSize="9" scale="94" orientation="portrait" r:id="rId1"/>
  <headerFooter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
  <sheetViews>
    <sheetView view="pageBreakPreview" zoomScale="115" zoomScaleNormal="115" zoomScaleSheetLayoutView="115" workbookViewId="0">
      <selection activeCell="F1" sqref="F1:G1"/>
    </sheetView>
  </sheetViews>
  <sheetFormatPr defaultColWidth="8.85546875" defaultRowHeight="12"/>
  <cols>
    <col min="1" max="1" width="6.42578125" style="72" bestFit="1" customWidth="1"/>
    <col min="2" max="2" width="20.42578125" style="91" customWidth="1"/>
    <col min="3" max="3" width="37.140625" style="73" customWidth="1"/>
    <col min="4" max="4" width="5.85546875" style="76" customWidth="1"/>
    <col min="5" max="5" width="8.28515625" style="76" bestFit="1" customWidth="1"/>
    <col min="6" max="6" width="8.5703125" style="75" bestFit="1" customWidth="1"/>
    <col min="7" max="7" width="10.85546875" style="86" bestFit="1" customWidth="1"/>
    <col min="8" max="8" width="11.7109375" style="54" bestFit="1" customWidth="1"/>
    <col min="9" max="16384" width="8.85546875" style="54"/>
  </cols>
  <sheetData>
    <row r="1" spans="1:7">
      <c r="A1" s="995" t="s">
        <v>11</v>
      </c>
      <c r="B1" s="989" t="s">
        <v>7</v>
      </c>
      <c r="C1" s="989" t="s">
        <v>8</v>
      </c>
      <c r="D1" s="992" t="s">
        <v>459</v>
      </c>
      <c r="E1" s="990" t="s">
        <v>5</v>
      </c>
      <c r="F1" s="991" t="s">
        <v>454</v>
      </c>
      <c r="G1" s="991"/>
    </row>
    <row r="2" spans="1:7">
      <c r="A2" s="995"/>
      <c r="B2" s="989" t="s">
        <v>7</v>
      </c>
      <c r="C2" s="989" t="s">
        <v>8</v>
      </c>
      <c r="D2" s="992" t="s">
        <v>5</v>
      </c>
      <c r="E2" s="990" t="s">
        <v>5</v>
      </c>
      <c r="F2" s="55" t="s">
        <v>4</v>
      </c>
      <c r="G2" s="55" t="s">
        <v>6</v>
      </c>
    </row>
    <row r="3" spans="1:7">
      <c r="A3" s="56"/>
      <c r="B3" s="57"/>
      <c r="C3" s="57"/>
      <c r="D3" s="58"/>
      <c r="E3" s="58"/>
      <c r="F3" s="59"/>
      <c r="G3" s="59"/>
    </row>
    <row r="4" spans="1:7" ht="15.75">
      <c r="A4" s="62">
        <v>700</v>
      </c>
      <c r="B4" s="63" t="s">
        <v>102</v>
      </c>
      <c r="C4" s="84"/>
      <c r="D4" s="65"/>
      <c r="E4" s="65"/>
      <c r="F4" s="66"/>
      <c r="G4" s="66"/>
    </row>
    <row r="5" spans="1:7" ht="97.15" customHeight="1">
      <c r="A5" s="69"/>
      <c r="B5" s="70" t="s">
        <v>9</v>
      </c>
      <c r="C5" s="983" t="s">
        <v>133</v>
      </c>
      <c r="D5" s="984"/>
      <c r="E5" s="985"/>
      <c r="F5" s="985"/>
      <c r="G5" s="986"/>
    </row>
    <row r="6" spans="1:7" ht="138.75" customHeight="1">
      <c r="A6" s="196">
        <v>701</v>
      </c>
      <c r="B6" s="135" t="s">
        <v>475</v>
      </c>
      <c r="C6" s="83" t="s">
        <v>312</v>
      </c>
      <c r="D6" s="296" t="s">
        <v>462</v>
      </c>
      <c r="E6" s="296">
        <f>70*3.5</f>
        <v>245</v>
      </c>
      <c r="F6" s="156"/>
      <c r="G6" s="395"/>
    </row>
    <row r="7" spans="1:7">
      <c r="A7" s="77">
        <v>600</v>
      </c>
      <c r="B7" s="78" t="s">
        <v>114</v>
      </c>
      <c r="C7" s="79"/>
      <c r="D7" s="80"/>
      <c r="E7" s="80"/>
      <c r="F7" s="52"/>
      <c r="G7" s="395"/>
    </row>
    <row r="8" spans="1:7">
      <c r="A8" s="183"/>
      <c r="B8" s="297"/>
      <c r="C8" s="136"/>
      <c r="D8" s="137"/>
      <c r="E8" s="137"/>
      <c r="F8" s="298"/>
      <c r="G8" s="299"/>
    </row>
  </sheetData>
  <mergeCells count="7">
    <mergeCell ref="C5:G5"/>
    <mergeCell ref="A1:A2"/>
    <mergeCell ref="B1:B2"/>
    <mergeCell ref="C1:C2"/>
    <mergeCell ref="E1:E2"/>
    <mergeCell ref="F1:G1"/>
    <mergeCell ref="D1:D2"/>
  </mergeCells>
  <pageMargins left="0.74803149606299213" right="0.43307086614173229" top="1.1858974358974359" bottom="0.78740157480314965" header="0.44230769230769229" footer="0.31496062992125984"/>
  <pageSetup paperSize="9" scale="94" orientation="portrait" r:id="rId1"/>
  <headerFooter alignWithMargins="0">
    <oddFooter>&amp;C&amp;"Haettenschweiler,Regular"&amp;14
&amp;R&amp;P/&amp;N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26</vt:i4>
      </vt:variant>
      <vt:variant>
        <vt:lpstr>Imenovani rasponi</vt:lpstr>
      </vt:variant>
      <vt:variant>
        <vt:i4>46</vt:i4>
      </vt:variant>
    </vt:vector>
  </HeadingPairs>
  <TitlesOfParts>
    <vt:vector size="72" baseType="lpstr">
      <vt:lpstr>1 Građevinsko obrtnički</vt:lpstr>
      <vt:lpstr>predopisi</vt:lpstr>
      <vt:lpstr>100 pripremni</vt:lpstr>
      <vt:lpstr>200 rušenja i demontaže</vt:lpstr>
      <vt:lpstr>300 zemljani</vt:lpstr>
      <vt:lpstr>400 betonski</vt:lpstr>
      <vt:lpstr>500 izolaterski</vt:lpstr>
      <vt:lpstr>600 zidarski</vt:lpstr>
      <vt:lpstr>700 cijevna skela</vt:lpstr>
      <vt:lpstr>800 fasaderski</vt:lpstr>
      <vt:lpstr>900 razni građ</vt:lpstr>
      <vt:lpstr>1000 gipskartonski</vt:lpstr>
      <vt:lpstr>1100 bravarski</vt:lpstr>
      <vt:lpstr>1200 limarski</vt:lpstr>
      <vt:lpstr>1300 alu bravarija</vt:lpstr>
      <vt:lpstr>1400 stolarski</vt:lpstr>
      <vt:lpstr>1500 podopolagački</vt:lpstr>
      <vt:lpstr>1600 parketarski</vt:lpstr>
      <vt:lpstr>1700 kamenorezački</vt:lpstr>
      <vt:lpstr>1800 sobolikarski</vt:lpstr>
      <vt:lpstr>1900 razni obrt</vt:lpstr>
      <vt:lpstr>2000 energetska obnova</vt:lpstr>
      <vt:lpstr>2 Strojarske instalacije</vt:lpstr>
      <vt:lpstr>3 Elektroinstalacije</vt:lpstr>
      <vt:lpstr>4 Hidroinstalacije</vt:lpstr>
      <vt:lpstr>REKAPITULACIJA</vt:lpstr>
      <vt:lpstr>'100 pripremni'!Ispis_naslova</vt:lpstr>
      <vt:lpstr>'1100 bravarski'!Ispis_naslova</vt:lpstr>
      <vt:lpstr>'1200 limarski'!Ispis_naslova</vt:lpstr>
      <vt:lpstr>'1300 alu bravarija'!Ispis_naslova</vt:lpstr>
      <vt:lpstr>'1400 stolarski'!Ispis_naslova</vt:lpstr>
      <vt:lpstr>'1500 podopolagački'!Ispis_naslova</vt:lpstr>
      <vt:lpstr>'1600 parketarski'!Ispis_naslova</vt:lpstr>
      <vt:lpstr>'1700 kamenorezački'!Ispis_naslova</vt:lpstr>
      <vt:lpstr>'1800 sobolikarski'!Ispis_naslova</vt:lpstr>
      <vt:lpstr>'1900 razni obrt'!Ispis_naslova</vt:lpstr>
      <vt:lpstr>'2 Strojarske instalacije'!Ispis_naslova</vt:lpstr>
      <vt:lpstr>'200 rušenja i demontaže'!Ispis_naslova</vt:lpstr>
      <vt:lpstr>'2000 energetska obnova'!Ispis_naslova</vt:lpstr>
      <vt:lpstr>'3 Elektroinstalacije'!Ispis_naslova</vt:lpstr>
      <vt:lpstr>'300 zemljani'!Ispis_naslova</vt:lpstr>
      <vt:lpstr>'4 Hidroinstalacije'!Ispis_naslova</vt:lpstr>
      <vt:lpstr>'400 betonski'!Ispis_naslova</vt:lpstr>
      <vt:lpstr>'500 izolaterski'!Ispis_naslova</vt:lpstr>
      <vt:lpstr>'600 zidarski'!Ispis_naslova</vt:lpstr>
      <vt:lpstr>'700 cijevna skela'!Ispis_naslova</vt:lpstr>
      <vt:lpstr>'800 fasaderski'!Ispis_naslova</vt:lpstr>
      <vt:lpstr>'900 razni građ'!Ispis_naslova</vt:lpstr>
      <vt:lpstr>'1 Građevinsko obrtnički'!Podrucje_ispisa</vt:lpstr>
      <vt:lpstr>'100 pripremni'!Podrucje_ispisa</vt:lpstr>
      <vt:lpstr>'1000 gipskartonski'!Podrucje_ispisa</vt:lpstr>
      <vt:lpstr>'1100 bravarski'!Podrucje_ispisa</vt:lpstr>
      <vt:lpstr>'1200 limarski'!Podrucje_ispisa</vt:lpstr>
      <vt:lpstr>'1300 alu bravarija'!Podrucje_ispisa</vt:lpstr>
      <vt:lpstr>'1400 stolarski'!Podrucje_ispisa</vt:lpstr>
      <vt:lpstr>'1500 podopolagački'!Podrucje_ispisa</vt:lpstr>
      <vt:lpstr>'1600 parketarski'!Podrucje_ispisa</vt:lpstr>
      <vt:lpstr>'1700 kamenorezački'!Podrucje_ispisa</vt:lpstr>
      <vt:lpstr>'1900 razni obrt'!Podrucje_ispisa</vt:lpstr>
      <vt:lpstr>'2 Strojarske instalacije'!Podrucje_ispisa</vt:lpstr>
      <vt:lpstr>'200 rušenja i demontaže'!Podrucje_ispisa</vt:lpstr>
      <vt:lpstr>'2000 energetska obnova'!Podrucje_ispisa</vt:lpstr>
      <vt:lpstr>'300 zemljani'!Podrucje_ispisa</vt:lpstr>
      <vt:lpstr>'4 Hidroinstalacije'!Podrucje_ispisa</vt:lpstr>
      <vt:lpstr>'400 betonski'!Podrucje_ispisa</vt:lpstr>
      <vt:lpstr>'500 izolaterski'!Podrucje_ispisa</vt:lpstr>
      <vt:lpstr>'600 zidarski'!Podrucje_ispisa</vt:lpstr>
      <vt:lpstr>'700 cijevna skela'!Podrucje_ispisa</vt:lpstr>
      <vt:lpstr>'800 fasaderski'!Podrucje_ispisa</vt:lpstr>
      <vt:lpstr>'900 razni građ'!Podrucje_ispisa</vt:lpstr>
      <vt:lpstr>predopisi!Podrucje_ispisa</vt:lpstr>
      <vt:lpstr>REKAPITULACIJA!Podrucje_ispisa</vt:lpstr>
    </vt:vector>
  </TitlesOfParts>
  <Company>rozic_arhitekti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igorr</dc:creator>
  <cp:lastModifiedBy>Martina Tomašić</cp:lastModifiedBy>
  <cp:lastPrinted>2020-03-19T13:38:24Z</cp:lastPrinted>
  <dcterms:created xsi:type="dcterms:W3CDTF">2008-01-02T12:57:09Z</dcterms:created>
  <dcterms:modified xsi:type="dcterms:W3CDTF">2020-03-30T13:12:30Z</dcterms:modified>
</cp:coreProperties>
</file>